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10" yWindow="525" windowWidth="28455" windowHeight="14760" activeTab="1"/>
  </bookViews>
  <sheets>
    <sheet name="Rekapitulace stavby" sheetId="1" r:id="rId1"/>
    <sheet name="0317-01.1 - Vodovod" sheetId="2" r:id="rId2"/>
  </sheets>
  <definedNames>
    <definedName name="_xlnm.Print_Area" localSheetId="1">'0317-01.1 - Vodovod'!$C$4:$Q$70,'0317-01.1 - Vodovod'!$C$76:$Q$108,'0317-01.1 - Vodovod'!$C$114:$Q$336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'0317-01.1 - Vodovod'!$124:$124</definedName>
  </definedNames>
  <calcPr calcId="152511"/>
</workbook>
</file>

<file path=xl/sharedStrings.xml><?xml version="1.0" encoding="utf-8"?>
<sst xmlns="http://schemas.openxmlformats.org/spreadsheetml/2006/main" count="2388" uniqueCount="446">
  <si>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</si>
  <si>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</si>
  <si>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</si>
  <si>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</si>
  <si>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</si>
  <si>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</si>
  <si>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</si>
  <si>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</si>
  <si>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</si>
  <si>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</si>
  <si>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</si>
  <si>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</si>
  <si>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</si>
  <si>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</si>
  <si>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</si>
  <si>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</si>
  <si>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</si>
  <si>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</si>
  <si>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</si>
  <si>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</si>
  <si>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JKSO:</t>
  </si>
  <si>
    <t>CC-CZ:</t>
  </si>
  <si>
    <t>Místo:</t>
  </si>
  <si>
    <t>Milevsko</t>
  </si>
  <si>
    <t>Datum:</t>
  </si>
  <si>
    <t>29.3.2017</t>
  </si>
  <si>
    <t>Objednatel:</t>
  </si>
  <si>
    <t>IČ:</t>
  </si>
  <si>
    <t>00249831</t>
  </si>
  <si>
    <t>Město Milevsko, nám. E. Beneše 420, 399 01 Milevsk</t>
  </si>
  <si>
    <t>DIČ:</t>
  </si>
  <si>
    <t>CZ00249831</t>
  </si>
  <si>
    <t>Zhotovitel:</t>
  </si>
  <si>
    <t>Vyplň údaj</t>
  </si>
  <si>
    <t>Projektant:</t>
  </si>
  <si>
    <t xml:space="preserve"> </t>
  </si>
  <si>
    <t>True</t>
  </si>
  <si>
    <t>Zpracovatel:</t>
  </si>
  <si>
    <t>Jindřich  J u k l  tel.: 602558222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</si>
  <si>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</si>
  <si>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</si>
  <si>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</si>
  <si>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</si>
  <si>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</si>
  <si>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</si>
  <si>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</si>
  <si>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</si>
  <si>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</si>
  <si>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</si>
  <si>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</si>
  <si>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</si>
  <si>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</si>
  <si>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</si>
  <si>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</si>
  <si>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</si>
  <si>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</si>
  <si>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</si>
  <si>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</si>
  <si>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</si>
  <si>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</si>
  <si>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</si>
  <si>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</si>
  <si>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</si>
  <si>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</si>
  <si>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</si>
  <si>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</si>
  <si>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</si>
  <si>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</si>
  <si>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</si>
  <si>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</si>
  <si>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</si>
  <si>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</si>
  <si>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</si>
  <si>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</si>
  <si>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</si>
  <si>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</si>
  <si>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</si>
  <si>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</si>
  <si>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</si>
  <si>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</si>
  <si>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</si>
  <si>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</si>
  <si>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{5ddc78e0-f83e-4873-a909-0f7c76e20c7b}</t>
  </si>
  <si>
    <t>{00000000-0000-0000-0000-000000000000}</t>
  </si>
  <si>
    <t>/</t>
  </si>
  <si>
    <t>0317-01.1</t>
  </si>
  <si>
    <t>Vodovod</t>
  </si>
  <si>
    <t>1</t>
  </si>
  <si>
    <t>{a543fa91-11c2-4a29-8763-ddbc085e0f58}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</si>
  <si>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</si>
  <si>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</si>
  <si>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</si>
  <si>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</si>
  <si>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</si>
  <si>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</si>
  <si>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</si>
  <si>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</si>
  <si>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</si>
  <si>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</si>
  <si>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</si>
  <si>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</si>
  <si>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</si>
  <si>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</si>
  <si>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</si>
  <si>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</si>
  <si>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</si>
  <si>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0317-01.1 - Vodovod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</si>
  <si>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</si>
  <si>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</si>
  <si>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</si>
  <si>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</si>
  <si>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</si>
  <si>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</si>
  <si>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</si>
  <si>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</si>
  <si>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</si>
  <si>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</si>
  <si>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</si>
  <si>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</si>
  <si>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</si>
  <si>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</si>
  <si>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</si>
  <si>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</si>
  <si>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</si>
  <si>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</si>
  <si>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</si>
  <si>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</si>
  <si>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</si>
  <si>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</si>
  <si>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</si>
  <si>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</si>
  <si>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</si>
  <si>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</si>
  <si>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</si>
  <si>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</si>
  <si>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</si>
  <si>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</si>
  <si>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</si>
  <si>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</si>
  <si>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</si>
  <si>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</si>
  <si>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</si>
  <si>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</si>
  <si>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</si>
  <si>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</si>
  <si>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</si>
  <si>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</si>
  <si>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</si>
  <si>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000000001</t>
  </si>
  <si>
    <t>Poznámky a upozornění</t>
  </si>
  <si>
    <t>4</t>
  </si>
  <si>
    <t>1843946588</t>
  </si>
  <si>
    <t>"- rozpočet je zpracován v cenové databázi ÚRS Praha 2017/1 - dle podkladů Čevak, a.s. 21.5.2014"</t>
  </si>
  <si>
    <t>VV</t>
  </si>
  <si>
    <t>"- rozpočet se může lišit od prováděcí dokumentace"</t>
  </si>
  <si>
    <t>Součet</t>
  </si>
  <si>
    <t>113107223</t>
  </si>
  <si>
    <t>Odstranění podkladu pl přes 200 m2 z kameniva drceného tl 300 mm</t>
  </si>
  <si>
    <t>m2</t>
  </si>
  <si>
    <t>-325819301</t>
  </si>
  <si>
    <t>"Sibiřská"</t>
  </si>
  <si>
    <t>(336,40+2,50*3+3,00+2,40*2+6,00*5+4,50+5,00+4,50+15,72+6,00+4,70*7)*1,20</t>
  </si>
  <si>
    <t>"Kpt. Jaroše"</t>
  </si>
  <si>
    <t>(367,60+3,55*4+3,80+5,40*14)*1,20</t>
  </si>
  <si>
    <t>"do ulice Sadová"</t>
  </si>
  <si>
    <t>12,00*1,20</t>
  </si>
  <si>
    <t>3</t>
  </si>
  <si>
    <t>113107242</t>
  </si>
  <si>
    <t>Odstranění podkladu pl přes 200 m2 živičných tl 100 mm</t>
  </si>
  <si>
    <t>-1953346286</t>
  </si>
  <si>
    <t>1108,224</t>
  </si>
  <si>
    <t>121101101</t>
  </si>
  <si>
    <t>Sejmutí ornice s přemístěním na vzdálenost do 50 m</t>
  </si>
  <si>
    <t>m3</t>
  </si>
  <si>
    <t>-1030726043</t>
  </si>
  <si>
    <t>(10,30+4,20*3+7,50+9,20+8,70*6+13,80*2+5,78*3+1,50*4+11,80)*1,20*0,20</t>
  </si>
  <si>
    <t>(15,30+5,30*10+10,00+5,50+2,20*2+9,00*2+5,00)*1,20*0,20</t>
  </si>
  <si>
    <t>5</t>
  </si>
  <si>
    <t>132201202</t>
  </si>
  <si>
    <t>Hloubení rýh š do 2000 mm v hornině tř. 3 objemu do 1000 m3</t>
  </si>
  <si>
    <t>1652740454</t>
  </si>
  <si>
    <t>(336,40+2,50*3+3,00+2,40*2+6,00*5+4,50+5,00+4,50+15,72+6,00+4,70*7)*1,20*1,00 "komunikace"</t>
  </si>
  <si>
    <t>(10,30+4,20*3+7,50+9,20+8,70*6+13,80*2+5,78*3+1,50*4+11,80)*1,20*1,20 "zeleň"</t>
  </si>
  <si>
    <t>(367,60+3,55*4+3,80+5,40*14)*1,20*1,00 "komunikace"</t>
  </si>
  <si>
    <t>12,00*1,20*1,20</t>
  </si>
  <si>
    <t>6</t>
  </si>
  <si>
    <t>132201209</t>
  </si>
  <si>
    <t>Příplatek za lepivost k hloubení rýh š do 2000 mm v hornině tř. 3</t>
  </si>
  <si>
    <t>-1583557357</t>
  </si>
  <si>
    <t>7</t>
  </si>
  <si>
    <t>161101101</t>
  </si>
  <si>
    <t>Svislé přemístění výkopku z horniny tř. 1 až 4 hl výkopu do 2,5 m</t>
  </si>
  <si>
    <t>-54981357</t>
  </si>
  <si>
    <t>8</t>
  </si>
  <si>
    <t>162601102</t>
  </si>
  <si>
    <t>Vodorovné přemístění do 5000 m výkopku/sypaniny z horniny tř. 1 až 4</t>
  </si>
  <si>
    <t>-2090736444</t>
  </si>
  <si>
    <t>(336,40+2,50*3+3,00+2,40*2+6,00*5+4,50+5,00+4,50+15,72+6,00+4,70*7)*1,20*0,30 "lože + obsyp"</t>
  </si>
  <si>
    <t>(10,30+4,20*3+7,50+9,20+8,70*6+13,80*2+5,78*3+1,50*4+11,80)*1,20*0,30</t>
  </si>
  <si>
    <t>(367,60+3,55*4+3,80+5,40*14)*1,20*0,30</t>
  </si>
  <si>
    <t>12,00*1,20*0,30</t>
  </si>
  <si>
    <t>9</t>
  </si>
  <si>
    <t>166101101</t>
  </si>
  <si>
    <t>Přehození neulehlého výkopku z horniny tř. 1 až 4</t>
  </si>
  <si>
    <t>-1654124518</t>
  </si>
  <si>
    <t>1556,18-443,735</t>
  </si>
  <si>
    <t>10</t>
  </si>
  <si>
    <t>167101102</t>
  </si>
  <si>
    <t>Nakládání výkopku z hornin tř. 1 až 4 přes 100 m3</t>
  </si>
  <si>
    <t>1131210685</t>
  </si>
  <si>
    <t>11</t>
  </si>
  <si>
    <t>171201201</t>
  </si>
  <si>
    <t>Uložení sypaniny na skládky</t>
  </si>
  <si>
    <t>1941485990</t>
  </si>
  <si>
    <t>12</t>
  </si>
  <si>
    <t>171201211</t>
  </si>
  <si>
    <t>Poplatek za uložení odpadu ze sypaniny na skládce (skládkovné)</t>
  </si>
  <si>
    <t>t</t>
  </si>
  <si>
    <t>-1055480206</t>
  </si>
  <si>
    <t>443,735*1,865</t>
  </si>
  <si>
    <t>13</t>
  </si>
  <si>
    <t>174101101</t>
  </si>
  <si>
    <t>Zásyp jam, šachet rýh nebo kolem objektů sypaninou se zhutněním</t>
  </si>
  <si>
    <t>1953567798</t>
  </si>
  <si>
    <t>14</t>
  </si>
  <si>
    <t>181301103</t>
  </si>
  <si>
    <t>Rozprostření ornice tl vrstvy do 200 mm pl do 500 m2 v rovině nebo ve svahu do 1:5</t>
  </si>
  <si>
    <t>1286963642</t>
  </si>
  <si>
    <t>(10,30+4,20*3+7,50+9,20+8,70*6+13,80*2+5,78*3+1,50*4+11,80)*1,20</t>
  </si>
  <si>
    <t>(15,30+5,30*10+10,00+5,50+2,20*2+9,00*2+5,00)*1,20</t>
  </si>
  <si>
    <t>181411131</t>
  </si>
  <si>
    <t>Založení parkového trávníku výsevem plochy do 1000 m2 v rovině a ve svahu do 1:5</t>
  </si>
  <si>
    <t>126216372</t>
  </si>
  <si>
    <t>(10,30+4,20*3+7,50+9,20+8,70*6+13,80*2+5,78*3+1,50*4+11,80)*2,00</t>
  </si>
  <si>
    <t>(15,30+5,30*10+10,00+5,50+2,20*2+9,00*2+5,00)*2,00</t>
  </si>
  <si>
    <t>12,00*2,00</t>
  </si>
  <si>
    <t>16</t>
  </si>
  <si>
    <t>M</t>
  </si>
  <si>
    <t>005724100</t>
  </si>
  <si>
    <t>osivo směs travní parková</t>
  </si>
  <si>
    <t>kg</t>
  </si>
  <si>
    <t>-162858168</t>
  </si>
  <si>
    <t>17</t>
  </si>
  <si>
    <t>215901101</t>
  </si>
  <si>
    <t>Zhutnění podloží z hornin soudržných do 92% PS nebo nesoudržných sypkých I(d) do 0,8</t>
  </si>
  <si>
    <t>-1297020332</t>
  </si>
  <si>
    <t>(336,40+2,50*3+3,00+2,40*2+6,00*5+4,50+5,00+4,50+15,72+6,00+4,70*7)*1,20 "komunikace"</t>
  </si>
  <si>
    <t>(10,30+4,20*3+7,50+9,20+8,70*6+13,80*2+5,78*3+1,50*4+11,80)*1,20 "zeleň"</t>
  </si>
  <si>
    <t>(367,60+3,55*4+3,80+5,40*14)*1,20 "komunikace"</t>
  </si>
  <si>
    <t>18</t>
  </si>
  <si>
    <t>451572111</t>
  </si>
  <si>
    <t>Lože pod potrubí otevřený výkop z kameniva drobného těženého</t>
  </si>
  <si>
    <t>-610756421</t>
  </si>
  <si>
    <t>(336,40+2,50*3+3,00+2,40*2+6,00*5+4,50+5,00+4,50+15,72+6,00+4,70*7)*1,20*0,30 "0,10+0,20 - lože + obsyp"</t>
  </si>
  <si>
    <t>19</t>
  </si>
  <si>
    <t>564782111</t>
  </si>
  <si>
    <t>Podklad z vibrovaného štěrku VŠ tl 300 mm</t>
  </si>
  <si>
    <t>-678393749</t>
  </si>
  <si>
    <t>20</t>
  </si>
  <si>
    <t>564831111</t>
  </si>
  <si>
    <t>Podklad ze štěrkodrtě ŠD tl 100 mm</t>
  </si>
  <si>
    <t>71034551</t>
  </si>
  <si>
    <t>1876230382</t>
  </si>
  <si>
    <t>22</t>
  </si>
  <si>
    <t>871161141</t>
  </si>
  <si>
    <t>Montáž potrubí z PE100 SDR 11 otevřený výkop svařovaných na tupo D 32 x 3,0 mm</t>
  </si>
  <si>
    <t>m</t>
  </si>
  <si>
    <t>-501548178</t>
  </si>
  <si>
    <t>2,50*3+3,00+2,40*2+6,00*5+4,50+5,00+4,50+15,72+6,00+4,70*7</t>
  </si>
  <si>
    <t>10,30+4,20*3+7,50+9,20+8,70*6+13,80*2+5,78*3+1,50*4+11,80</t>
  </si>
  <si>
    <t>3,55*4+3,80+5,40*14</t>
  </si>
  <si>
    <t>23</t>
  </si>
  <si>
    <t>286135950</t>
  </si>
  <si>
    <t>potrubí dvouvrstvé PE100 s 10% signalizační vrstvou, SDR 11, 32x3,0. L=12m</t>
  </si>
  <si>
    <t>-46595161</t>
  </si>
  <si>
    <t>24</t>
  </si>
  <si>
    <t>871241141</t>
  </si>
  <si>
    <t>Montáž potrubí z PE100 SDR 11 otevřený výkop svařovaných na tupo D 90 x 8,2 mm</t>
  </si>
  <si>
    <t>-440352375</t>
  </si>
  <si>
    <t>367,60</t>
  </si>
  <si>
    <t>25</t>
  </si>
  <si>
    <t>286136000</t>
  </si>
  <si>
    <t>potrubí dvouvrstvé PE100 s 10% signalizační vrstvou, SDR 11, 90x8,2. L=12m</t>
  </si>
  <si>
    <t>801357227</t>
  </si>
  <si>
    <t>26</t>
  </si>
  <si>
    <t>871251141</t>
  </si>
  <si>
    <t>Montáž potrubí z PE100 SDR 11 otevřený výkop svařovaných na tupo D 110 x 10,0 mm</t>
  </si>
  <si>
    <t>592753691</t>
  </si>
  <si>
    <t>336,40</t>
  </si>
  <si>
    <t>12,00</t>
  </si>
  <si>
    <t>27</t>
  </si>
  <si>
    <t>286136010</t>
  </si>
  <si>
    <t>potrubí dvouvrstvé PE100 s 10% signalizační vrstvou, SDR 11, 110x10,0. L=12m</t>
  </si>
  <si>
    <t>-1941151746</t>
  </si>
  <si>
    <t>28</t>
  </si>
  <si>
    <t>879171111</t>
  </si>
  <si>
    <t>Montáž vodovodní přípojky na potrubí DN 32</t>
  </si>
  <si>
    <t>kus</t>
  </si>
  <si>
    <t>2105569253</t>
  </si>
  <si>
    <t>25+18</t>
  </si>
  <si>
    <t>29</t>
  </si>
  <si>
    <t>891173111</t>
  </si>
  <si>
    <t>Montáž vodovodního ventilu hlavního pro přípojky DN 32</t>
  </si>
  <si>
    <t>1090015063</t>
  </si>
  <si>
    <t>30</t>
  </si>
  <si>
    <t>422211450</t>
  </si>
  <si>
    <t>šoupátko s PE vevařovacími konci, voda, kat.č.: 4050E2 PN10 DN 32/40 PE 100</t>
  </si>
  <si>
    <t>-616659592</t>
  </si>
  <si>
    <t>31</t>
  </si>
  <si>
    <t>891241112</t>
  </si>
  <si>
    <t>Montáž vodovodních šoupátek otevřený výkop DN 80</t>
  </si>
  <si>
    <t>-810070051</t>
  </si>
  <si>
    <t>32</t>
  </si>
  <si>
    <t>422213030</t>
  </si>
  <si>
    <t>šoupátko pitná voda Hawle, GGG50 F4, PN10/16 DN 80 x 180 mm</t>
  </si>
  <si>
    <t>-1497099276</t>
  </si>
  <si>
    <t>33</t>
  </si>
  <si>
    <t>891247111</t>
  </si>
  <si>
    <t>Montáž hydrantů podzemních DN 80</t>
  </si>
  <si>
    <t>128540371</t>
  </si>
  <si>
    <t>34</t>
  </si>
  <si>
    <t>422735930</t>
  </si>
  <si>
    <t>hydrant podzemní DN80 PN16 tvárná litina, dvojitý uzávěr s koulí, krycí výška 1250 mm</t>
  </si>
  <si>
    <t>-2007009416</t>
  </si>
  <si>
    <t>35</t>
  </si>
  <si>
    <t>891261112</t>
  </si>
  <si>
    <t>Montáž vodovodních šoupátek otevřený výkop DN 100</t>
  </si>
  <si>
    <t>430033254</t>
  </si>
  <si>
    <t>36</t>
  </si>
  <si>
    <t>422213040</t>
  </si>
  <si>
    <t>šoupátko pitná voda Hawle, GGG50 F4, PN10/16 DN 100 x 190 mm</t>
  </si>
  <si>
    <t>-1999184798</t>
  </si>
  <si>
    <t>37</t>
  </si>
  <si>
    <t>891269111</t>
  </si>
  <si>
    <t>Montáž navrtávacích pasů na potrubí z jakýchkoli trub DN 100</t>
  </si>
  <si>
    <t>1971646142</t>
  </si>
  <si>
    <t>38</t>
  </si>
  <si>
    <t>286140500</t>
  </si>
  <si>
    <t>tvarovka navrtávací T-kus s ventilem, s odbočkou 360°, d 110-32</t>
  </si>
  <si>
    <t>1677477044</t>
  </si>
  <si>
    <t>39</t>
  </si>
  <si>
    <t>286140740</t>
  </si>
  <si>
    <t>tvarovka navrtávací T-kus s ventilem, s odbočkou 360°, d 90-32</t>
  </si>
  <si>
    <t>2100650512</t>
  </si>
  <si>
    <t>40</t>
  </si>
  <si>
    <t>422910520</t>
  </si>
  <si>
    <t>souprava zemní LADA typ B pro navrtávací pas se šoupátkem Rd 1,25 m</t>
  </si>
  <si>
    <t>317708757</t>
  </si>
  <si>
    <t>41</t>
  </si>
  <si>
    <t>892241111</t>
  </si>
  <si>
    <t>Tlaková zkouška vodou potrubí do 80</t>
  </si>
  <si>
    <t>1660569388</t>
  </si>
  <si>
    <t>516,60+367,60</t>
  </si>
  <si>
    <t>42</t>
  </si>
  <si>
    <t>892271111</t>
  </si>
  <si>
    <t>Tlaková zkouška vodou potrubí DN 100 nebo 125</t>
  </si>
  <si>
    <t>-420252393</t>
  </si>
  <si>
    <t>336,40+12,00</t>
  </si>
  <si>
    <t>43</t>
  </si>
  <si>
    <t>892273122</t>
  </si>
  <si>
    <t>Proplach a dezinfekce vodovodního potrubí DN od 80 do 125</t>
  </si>
  <si>
    <t>329695438</t>
  </si>
  <si>
    <t>516,60+367,60+336,40+12,00</t>
  </si>
  <si>
    <t>44</t>
  </si>
  <si>
    <t>899121102</t>
  </si>
  <si>
    <t>Osazení poklopů plastových šoupátkových</t>
  </si>
  <si>
    <t>-1576421238</t>
  </si>
  <si>
    <t>43+4</t>
  </si>
  <si>
    <t>45</t>
  </si>
  <si>
    <t>422913520</t>
  </si>
  <si>
    <t>poklop litinový typ 504-šoupátkový</t>
  </si>
  <si>
    <t>-1002447273</t>
  </si>
  <si>
    <t>46</t>
  </si>
  <si>
    <t>899121103</t>
  </si>
  <si>
    <t>Osazení poklopů plastových hydrantových</t>
  </si>
  <si>
    <t>-1200235623</t>
  </si>
  <si>
    <t>1+1</t>
  </si>
  <si>
    <t>47</t>
  </si>
  <si>
    <t>422914520</t>
  </si>
  <si>
    <t>poklop litinový typ 522-hydrantový DN 80</t>
  </si>
  <si>
    <t>1845579465</t>
  </si>
  <si>
    <t>48</t>
  </si>
  <si>
    <t>899721111</t>
  </si>
  <si>
    <t>Signalizační vodič DN do 150 mm na potrubí PVC</t>
  </si>
  <si>
    <t>88556209</t>
  </si>
  <si>
    <t>336,40+2,50*3+3,00+2,40*2+6,00*5+4,50+5,00+4,50+15,72+6,00+4,70*7</t>
  </si>
  <si>
    <t>367,60+3,55*4+3,80+5,40*14</t>
  </si>
  <si>
    <t>49</t>
  </si>
  <si>
    <t>899722114</t>
  </si>
  <si>
    <t>Krytí potrubí z plastů výstražnou fólií z PVC 40 cm</t>
  </si>
  <si>
    <t>2014645685</t>
  </si>
  <si>
    <t>50</t>
  </si>
  <si>
    <t>899914111X</t>
  </si>
  <si>
    <t>Napojení na stávající řad</t>
  </si>
  <si>
    <t>kpl</t>
  </si>
  <si>
    <t>-1830508917</t>
  </si>
  <si>
    <t>2*2</t>
  </si>
  <si>
    <t>51</t>
  </si>
  <si>
    <t>899914112X</t>
  </si>
  <si>
    <t>Napojení na stávající domovní přípojky</t>
  </si>
  <si>
    <t>1284011389</t>
  </si>
  <si>
    <t>52</t>
  </si>
  <si>
    <t>919122122</t>
  </si>
  <si>
    <t>Těsnění spár zálivkou za tepla pro komůrky š 15 mm hl 30 mm s těsnicím profilem</t>
  </si>
  <si>
    <t>276193939</t>
  </si>
  <si>
    <t>2*(336,40+2,50*3+3,00+2,40*2+6,00*5+4,50+5,00+4,50+15,72+6,00+4,70*7)</t>
  </si>
  <si>
    <t>2*(367,60+3,55*4+3,80+5,40*14)</t>
  </si>
  <si>
    <t>12,00*2</t>
  </si>
  <si>
    <t>53</t>
  </si>
  <si>
    <t>919735112</t>
  </si>
  <si>
    <t>Řezání stávajícího živičného krytu hl do 100 mm</t>
  </si>
  <si>
    <t>533512702</t>
  </si>
  <si>
    <t>54</t>
  </si>
  <si>
    <t>969011121</t>
  </si>
  <si>
    <t>Vybourání vodovodního nebo plynového vedení DN do 52</t>
  </si>
  <si>
    <t>614874627</t>
  </si>
  <si>
    <t>55</t>
  </si>
  <si>
    <t>969011131</t>
  </si>
  <si>
    <t>Vybourání vodovodního nebo plynového vedení DN do 125</t>
  </si>
  <si>
    <t>1777228876</t>
  </si>
  <si>
    <t>56</t>
  </si>
  <si>
    <t>997013111</t>
  </si>
  <si>
    <t>Vnitrostaveništní doprava suti a vybouraných hmot pro budovy v do 6 m s použitím mechanizace</t>
  </si>
  <si>
    <t>-793975166</t>
  </si>
  <si>
    <t>57</t>
  </si>
  <si>
    <t>997013501</t>
  </si>
  <si>
    <t>Odvoz suti a vybouraných hmot na skládku nebo meziskládku do 1 km se složením</t>
  </si>
  <si>
    <t>1251380493</t>
  </si>
  <si>
    <t>58</t>
  </si>
  <si>
    <t>997013509</t>
  </si>
  <si>
    <t>Příplatek k odvozu suti a vybouraných hmot na skládku ZKD 1 km přes 1 km</t>
  </si>
  <si>
    <t>470083514</t>
  </si>
  <si>
    <t>59</t>
  </si>
  <si>
    <t>997013831</t>
  </si>
  <si>
    <t>Poplatek za uložení stavebního směsného odpadu na skládce (skládkovné)</t>
  </si>
  <si>
    <t>1893123094</t>
  </si>
  <si>
    <t>60</t>
  </si>
  <si>
    <t>998276101</t>
  </si>
  <si>
    <t>Přesun hmot pro trubní vedení z trub z plastických hmot otevřený výkop</t>
  </si>
  <si>
    <t>-1339612005</t>
  </si>
  <si>
    <t>VP - Vícepráce</t>
  </si>
  <si>
    <t>PN</t>
  </si>
  <si>
    <t>0317-01</t>
  </si>
  <si>
    <t>Obnova vodovodu v ulici Sibiřská a Kpt. Jaroše v Milevsku</t>
  </si>
  <si>
    <t>565155111</t>
  </si>
  <si>
    <t xml:space="preserve">Asfaltový beton vrstva podkladní ACP 16 (OKS)  tl 70 mm š do 3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</si>
</sst>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1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7" fontId="38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129" activePane="bottomLeft" state="frozen"/>
      <selection pane="bottomLeft" activeCell="Z10" sqref="Z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32" t="s">
        <v>7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R2" s="201" t="s">
        <v>8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16" t="s">
        <v>12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5"/>
      <c r="AS4" s="26" t="s">
        <v>13</v>
      </c>
      <c r="BE4" s="27" t="s">
        <v>14</v>
      </c>
      <c r="BS4" s="20" t="s">
        <v>15</v>
      </c>
    </row>
    <row r="5" spans="2:71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36" t="s">
        <v>442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8"/>
      <c r="AQ5" s="25"/>
      <c r="BE5" s="234" t="s">
        <v>17</v>
      </c>
      <c r="BS5" s="20" t="s">
        <v>18</v>
      </c>
    </row>
    <row r="6" spans="2:71" ht="36.9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38" t="s">
        <v>443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8"/>
      <c r="AQ6" s="25"/>
      <c r="BE6" s="235"/>
      <c r="BS6" s="20" t="s">
        <v>18</v>
      </c>
    </row>
    <row r="7" spans="2:71" ht="14.45" customHeight="1">
      <c r="B7" s="24"/>
      <c r="C7" s="28"/>
      <c r="D7" s="32" t="s">
        <v>20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21</v>
      </c>
      <c r="AL7" s="28"/>
      <c r="AM7" s="28"/>
      <c r="AN7" s="30" t="s">
        <v>5</v>
      </c>
      <c r="AO7" s="28"/>
      <c r="AP7" s="28"/>
      <c r="AQ7" s="25"/>
      <c r="BE7" s="235"/>
      <c r="BS7" s="20" t="s">
        <v>18</v>
      </c>
    </row>
    <row r="8" spans="2:71" ht="14.45" customHeight="1">
      <c r="B8" s="24"/>
      <c r="C8" s="28"/>
      <c r="D8" s="32" t="s">
        <v>22</v>
      </c>
      <c r="E8" s="28"/>
      <c r="F8" s="28"/>
      <c r="G8" s="28"/>
      <c r="H8" s="28"/>
      <c r="I8" s="28"/>
      <c r="J8" s="28"/>
      <c r="K8" s="30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24</v>
      </c>
      <c r="AL8" s="28"/>
      <c r="AM8" s="28"/>
      <c r="AN8" s="33" t="s">
        <v>25</v>
      </c>
      <c r="AO8" s="28"/>
      <c r="AP8" s="28"/>
      <c r="AQ8" s="25"/>
      <c r="BE8" s="235"/>
      <c r="BS8" s="20" t="s">
        <v>18</v>
      </c>
    </row>
    <row r="9" spans="2:71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35"/>
      <c r="BS9" s="20" t="s">
        <v>18</v>
      </c>
    </row>
    <row r="10" spans="2:71" ht="14.45" customHeight="1">
      <c r="B10" s="24"/>
      <c r="C10" s="28"/>
      <c r="D10" s="32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27</v>
      </c>
      <c r="AL10" s="28"/>
      <c r="AM10" s="28"/>
      <c r="AN10" s="30" t="s">
        <v>28</v>
      </c>
      <c r="AO10" s="28"/>
      <c r="AP10" s="28"/>
      <c r="AQ10" s="25"/>
      <c r="BE10" s="235"/>
      <c r="BS10" s="20" t="s">
        <v>18</v>
      </c>
    </row>
    <row r="11" spans="2:71" ht="18.4" customHeight="1">
      <c r="B11" s="24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31</v>
      </c>
      <c r="AO11" s="28"/>
      <c r="AP11" s="28"/>
      <c r="AQ11" s="25"/>
      <c r="BE11" s="235"/>
      <c r="BS11" s="20" t="s">
        <v>18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35"/>
      <c r="BS12" s="20" t="s">
        <v>18</v>
      </c>
    </row>
    <row r="13" spans="2:71" ht="14.45" customHeight="1">
      <c r="B13" s="24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27</v>
      </c>
      <c r="AL13" s="28"/>
      <c r="AM13" s="28"/>
      <c r="AN13" s="34" t="s">
        <v>33</v>
      </c>
      <c r="AO13" s="28"/>
      <c r="AP13" s="28"/>
      <c r="AQ13" s="25"/>
      <c r="BE13" s="235"/>
      <c r="BS13" s="20" t="s">
        <v>18</v>
      </c>
    </row>
    <row r="14" spans="2:71" ht="15">
      <c r="B14" s="24"/>
      <c r="C14" s="28"/>
      <c r="D14" s="28"/>
      <c r="E14" s="239" t="s">
        <v>33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32" t="s">
        <v>30</v>
      </c>
      <c r="AL14" s="28"/>
      <c r="AM14" s="28"/>
      <c r="AN14" s="34" t="s">
        <v>33</v>
      </c>
      <c r="AO14" s="28"/>
      <c r="AP14" s="28"/>
      <c r="AQ14" s="25"/>
      <c r="BE14" s="235"/>
      <c r="BS14" s="20" t="s">
        <v>18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35"/>
      <c r="BS15" s="20" t="s">
        <v>6</v>
      </c>
    </row>
    <row r="16" spans="2:71" ht="14.45" customHeight="1">
      <c r="B16" s="24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27</v>
      </c>
      <c r="AL16" s="28"/>
      <c r="AM16" s="28"/>
      <c r="AN16" s="30" t="s">
        <v>5</v>
      </c>
      <c r="AO16" s="28"/>
      <c r="AP16" s="28"/>
      <c r="AQ16" s="25"/>
      <c r="BE16" s="235"/>
      <c r="BS16" s="20" t="s">
        <v>6</v>
      </c>
    </row>
    <row r="17" spans="2:71" ht="18.4" customHeight="1">
      <c r="B17" s="24"/>
      <c r="C17" s="28"/>
      <c r="D17" s="28"/>
      <c r="E17" s="30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5</v>
      </c>
      <c r="AO17" s="28"/>
      <c r="AP17" s="28"/>
      <c r="AQ17" s="25"/>
      <c r="BE17" s="235"/>
      <c r="BS17" s="20" t="s">
        <v>36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35"/>
      <c r="BS18" s="20" t="s">
        <v>9</v>
      </c>
    </row>
    <row r="19" spans="2:71" ht="14.45" customHeight="1">
      <c r="B19" s="24"/>
      <c r="C19" s="28"/>
      <c r="D19" s="32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27</v>
      </c>
      <c r="AL19" s="28"/>
      <c r="AM19" s="28"/>
      <c r="AN19" s="30" t="s">
        <v>5</v>
      </c>
      <c r="AO19" s="28"/>
      <c r="AP19" s="28"/>
      <c r="AQ19" s="25"/>
      <c r="BE19" s="235"/>
      <c r="BS19" s="20" t="s">
        <v>9</v>
      </c>
    </row>
    <row r="20" spans="2:57" ht="18.4" customHeight="1">
      <c r="B20" s="24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5</v>
      </c>
      <c r="AO20" s="28"/>
      <c r="AP20" s="28"/>
      <c r="AQ20" s="25"/>
      <c r="BE20" s="235"/>
    </row>
    <row r="21" spans="2:57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35"/>
    </row>
    <row r="22" spans="2:57" ht="15">
      <c r="B22" s="24"/>
      <c r="C22" s="28"/>
      <c r="D22" s="32" t="s">
        <v>39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35"/>
    </row>
    <row r="23" spans="2:57" ht="22.5" customHeight="1">
      <c r="B23" s="24"/>
      <c r="C23" s="28"/>
      <c r="D23" s="28"/>
      <c r="E23" s="241" t="s">
        <v>5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8"/>
      <c r="AP23" s="28"/>
      <c r="AQ23" s="25"/>
      <c r="BE23" s="235"/>
    </row>
    <row r="24" spans="2:57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35"/>
    </row>
    <row r="25" spans="2:57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35"/>
    </row>
    <row r="26" spans="2:57" ht="14.45" customHeight="1">
      <c r="B26" s="24"/>
      <c r="C26" s="28"/>
      <c r="D26" s="36" t="s">
        <v>40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2">
        <f>ROUND(AG87,2)</f>
        <v>0</v>
      </c>
      <c r="AL26" s="237"/>
      <c r="AM26" s="237"/>
      <c r="AN26" s="237"/>
      <c r="AO26" s="237"/>
      <c r="AP26" s="28"/>
      <c r="AQ26" s="25"/>
      <c r="BE26" s="235"/>
    </row>
    <row r="27" spans="2:57" ht="14.45" customHeight="1">
      <c r="B27" s="24"/>
      <c r="C27" s="28"/>
      <c r="D27" s="36" t="s">
        <v>41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2">
        <f>ROUND(AG90,2)</f>
        <v>0</v>
      </c>
      <c r="AL27" s="242"/>
      <c r="AM27" s="242"/>
      <c r="AN27" s="242"/>
      <c r="AO27" s="242"/>
      <c r="AP27" s="28"/>
      <c r="AQ27" s="25"/>
      <c r="BE27" s="235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5"/>
    </row>
    <row r="29" spans="2:57" s="1" customFormat="1" ht="25.9" customHeight="1">
      <c r="B29" s="37"/>
      <c r="C29" s="38"/>
      <c r="D29" s="40" t="s">
        <v>42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3">
        <f>ROUND(AK26+AK27,2)</f>
        <v>0</v>
      </c>
      <c r="AL29" s="244"/>
      <c r="AM29" s="244"/>
      <c r="AN29" s="244"/>
      <c r="AO29" s="244"/>
      <c r="AP29" s="38"/>
      <c r="AQ29" s="39"/>
      <c r="BE29" s="235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5"/>
    </row>
    <row r="31" spans="2:57" s="2" customFormat="1" ht="14.45" customHeight="1">
      <c r="B31" s="42"/>
      <c r="C31" s="43"/>
      <c r="D31" s="44" t="s">
        <v>43</v>
      </c>
      <c r="E31" s="43"/>
      <c r="F31" s="44" t="s">
        <v>44</v>
      </c>
      <c r="G31" s="43"/>
      <c r="H31" s="43"/>
      <c r="I31" s="43"/>
      <c r="J31" s="43"/>
      <c r="K31" s="43"/>
      <c r="L31" s="225">
        <v>0.21</v>
      </c>
      <c r="M31" s="226"/>
      <c r="N31" s="226"/>
      <c r="O31" s="226"/>
      <c r="P31" s="43"/>
      <c r="Q31" s="43"/>
      <c r="R31" s="43"/>
      <c r="S31" s="43"/>
      <c r="T31" s="46" t="s">
        <v>45</v>
      </c>
      <c r="U31" s="43"/>
      <c r="V31" s="43"/>
      <c r="W31" s="227">
        <f>ROUND(AZ87+SUM(CD91:CD95),2)</f>
        <v>0</v>
      </c>
      <c r="X31" s="226"/>
      <c r="Y31" s="226"/>
      <c r="Z31" s="226"/>
      <c r="AA31" s="226"/>
      <c r="AB31" s="226"/>
      <c r="AC31" s="226"/>
      <c r="AD31" s="226"/>
      <c r="AE31" s="226"/>
      <c r="AF31" s="43"/>
      <c r="AG31" s="43"/>
      <c r="AH31" s="43"/>
      <c r="AI31" s="43"/>
      <c r="AJ31" s="43"/>
      <c r="AK31" s="227">
        <f>ROUND(AV87+SUM(BY91:BY95),2)</f>
        <v>0</v>
      </c>
      <c r="AL31" s="226"/>
      <c r="AM31" s="226"/>
      <c r="AN31" s="226"/>
      <c r="AO31" s="226"/>
      <c r="AP31" s="43"/>
      <c r="AQ31" s="47"/>
      <c r="BE31" s="235"/>
    </row>
    <row r="32" spans="2:57" s="2" customFormat="1" ht="14.45" customHeight="1">
      <c r="B32" s="42"/>
      <c r="C32" s="43"/>
      <c r="D32" s="43"/>
      <c r="E32" s="43"/>
      <c r="F32" s="44" t="s">
        <v>46</v>
      </c>
      <c r="G32" s="43"/>
      <c r="H32" s="43"/>
      <c r="I32" s="43"/>
      <c r="J32" s="43"/>
      <c r="K32" s="43"/>
      <c r="L32" s="225">
        <v>0.15</v>
      </c>
      <c r="M32" s="226"/>
      <c r="N32" s="226"/>
      <c r="O32" s="226"/>
      <c r="P32" s="43"/>
      <c r="Q32" s="43"/>
      <c r="R32" s="43"/>
      <c r="S32" s="43"/>
      <c r="T32" s="46" t="s">
        <v>45</v>
      </c>
      <c r="U32" s="43"/>
      <c r="V32" s="43"/>
      <c r="W32" s="227">
        <f>ROUND(BA87+SUM(CE91:CE95),2)</f>
        <v>0</v>
      </c>
      <c r="X32" s="226"/>
      <c r="Y32" s="226"/>
      <c r="Z32" s="226"/>
      <c r="AA32" s="226"/>
      <c r="AB32" s="226"/>
      <c r="AC32" s="226"/>
      <c r="AD32" s="226"/>
      <c r="AE32" s="226"/>
      <c r="AF32" s="43"/>
      <c r="AG32" s="43"/>
      <c r="AH32" s="43"/>
      <c r="AI32" s="43"/>
      <c r="AJ32" s="43"/>
      <c r="AK32" s="227">
        <f>ROUND(AW87+SUM(BZ91:BZ95),2)</f>
        <v>0</v>
      </c>
      <c r="AL32" s="226"/>
      <c r="AM32" s="226"/>
      <c r="AN32" s="226"/>
      <c r="AO32" s="226"/>
      <c r="AP32" s="43"/>
      <c r="AQ32" s="47"/>
      <c r="BE32" s="235"/>
    </row>
    <row r="33" spans="2:57" s="2" customFormat="1" ht="14.45" customHeight="1" hidden="1">
      <c r="B33" s="42"/>
      <c r="C33" s="43"/>
      <c r="D33" s="43"/>
      <c r="E33" s="43"/>
      <c r="F33" s="44" t="s">
        <v>47</v>
      </c>
      <c r="G33" s="43"/>
      <c r="H33" s="43"/>
      <c r="I33" s="43"/>
      <c r="J33" s="43"/>
      <c r="K33" s="43"/>
      <c r="L33" s="225">
        <v>0.21</v>
      </c>
      <c r="M33" s="226"/>
      <c r="N33" s="226"/>
      <c r="O33" s="226"/>
      <c r="P33" s="43"/>
      <c r="Q33" s="43"/>
      <c r="R33" s="43"/>
      <c r="S33" s="43"/>
      <c r="T33" s="46" t="s">
        <v>45</v>
      </c>
      <c r="U33" s="43"/>
      <c r="V33" s="43"/>
      <c r="W33" s="227">
        <f>ROUND(BB87+SUM(CF91:CF95),2)</f>
        <v>0</v>
      </c>
      <c r="X33" s="226"/>
      <c r="Y33" s="226"/>
      <c r="Z33" s="226"/>
      <c r="AA33" s="226"/>
      <c r="AB33" s="226"/>
      <c r="AC33" s="226"/>
      <c r="AD33" s="226"/>
      <c r="AE33" s="226"/>
      <c r="AF33" s="43"/>
      <c r="AG33" s="43"/>
      <c r="AH33" s="43"/>
      <c r="AI33" s="43"/>
      <c r="AJ33" s="43"/>
      <c r="AK33" s="227">
        <v>0</v>
      </c>
      <c r="AL33" s="226"/>
      <c r="AM33" s="226"/>
      <c r="AN33" s="226"/>
      <c r="AO33" s="226"/>
      <c r="AP33" s="43"/>
      <c r="AQ33" s="47"/>
      <c r="BE33" s="235"/>
    </row>
    <row r="34" spans="2:57" s="2" customFormat="1" ht="14.45" customHeight="1" hidden="1">
      <c r="B34" s="42"/>
      <c r="C34" s="43"/>
      <c r="D34" s="43"/>
      <c r="E34" s="43"/>
      <c r="F34" s="44" t="s">
        <v>48</v>
      </c>
      <c r="G34" s="43"/>
      <c r="H34" s="43"/>
      <c r="I34" s="43"/>
      <c r="J34" s="43"/>
      <c r="K34" s="43"/>
      <c r="L34" s="225">
        <v>0.15</v>
      </c>
      <c r="M34" s="226"/>
      <c r="N34" s="226"/>
      <c r="O34" s="226"/>
      <c r="P34" s="43"/>
      <c r="Q34" s="43"/>
      <c r="R34" s="43"/>
      <c r="S34" s="43"/>
      <c r="T34" s="46" t="s">
        <v>45</v>
      </c>
      <c r="U34" s="43"/>
      <c r="V34" s="43"/>
      <c r="W34" s="227">
        <f>ROUND(BC87+SUM(CG91:CG95),2)</f>
        <v>0</v>
      </c>
      <c r="X34" s="226"/>
      <c r="Y34" s="226"/>
      <c r="Z34" s="226"/>
      <c r="AA34" s="226"/>
      <c r="AB34" s="226"/>
      <c r="AC34" s="226"/>
      <c r="AD34" s="226"/>
      <c r="AE34" s="226"/>
      <c r="AF34" s="43"/>
      <c r="AG34" s="43"/>
      <c r="AH34" s="43"/>
      <c r="AI34" s="43"/>
      <c r="AJ34" s="43"/>
      <c r="AK34" s="227">
        <v>0</v>
      </c>
      <c r="AL34" s="226"/>
      <c r="AM34" s="226"/>
      <c r="AN34" s="226"/>
      <c r="AO34" s="226"/>
      <c r="AP34" s="43"/>
      <c r="AQ34" s="47"/>
      <c r="BE34" s="235"/>
    </row>
    <row r="35" spans="2:43" s="2" customFormat="1" ht="14.45" customHeight="1" hidden="1">
      <c r="B35" s="42"/>
      <c r="C35" s="43"/>
      <c r="D35" s="43"/>
      <c r="E35" s="43"/>
      <c r="F35" s="44" t="s">
        <v>49</v>
      </c>
      <c r="G35" s="43"/>
      <c r="H35" s="43"/>
      <c r="I35" s="43"/>
      <c r="J35" s="43"/>
      <c r="K35" s="43"/>
      <c r="L35" s="225">
        <v>0</v>
      </c>
      <c r="M35" s="226"/>
      <c r="N35" s="226"/>
      <c r="O35" s="226"/>
      <c r="P35" s="43"/>
      <c r="Q35" s="43"/>
      <c r="R35" s="43"/>
      <c r="S35" s="43"/>
      <c r="T35" s="46" t="s">
        <v>45</v>
      </c>
      <c r="U35" s="43"/>
      <c r="V35" s="43"/>
      <c r="W35" s="227">
        <f>ROUND(BD87+SUM(CH91:CH95),2)</f>
        <v>0</v>
      </c>
      <c r="X35" s="226"/>
      <c r="Y35" s="226"/>
      <c r="Z35" s="226"/>
      <c r="AA35" s="226"/>
      <c r="AB35" s="226"/>
      <c r="AC35" s="226"/>
      <c r="AD35" s="226"/>
      <c r="AE35" s="226"/>
      <c r="AF35" s="43"/>
      <c r="AG35" s="43"/>
      <c r="AH35" s="43"/>
      <c r="AI35" s="43"/>
      <c r="AJ35" s="43"/>
      <c r="AK35" s="227">
        <v>0</v>
      </c>
      <c r="AL35" s="226"/>
      <c r="AM35" s="226"/>
      <c r="AN35" s="226"/>
      <c r="AO35" s="226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51</v>
      </c>
      <c r="U37" s="50"/>
      <c r="V37" s="50"/>
      <c r="W37" s="50"/>
      <c r="X37" s="228" t="s">
        <v>52</v>
      </c>
      <c r="Y37" s="229"/>
      <c r="Z37" s="229"/>
      <c r="AA37" s="229"/>
      <c r="AB37" s="229"/>
      <c r="AC37" s="50"/>
      <c r="AD37" s="50"/>
      <c r="AE37" s="50"/>
      <c r="AF37" s="50"/>
      <c r="AG37" s="50"/>
      <c r="AH37" s="50"/>
      <c r="AI37" s="50"/>
      <c r="AJ37" s="50"/>
      <c r="AK37" s="230">
        <f>SUM(AK29:AK35)</f>
        <v>0</v>
      </c>
      <c r="AL37" s="229"/>
      <c r="AM37" s="229"/>
      <c r="AN37" s="229"/>
      <c r="AO37" s="231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54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56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55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56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57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58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55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56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55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56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6" t="s">
        <v>59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0317-01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18" t="str">
        <f>K6</f>
        <v>Obnova vodovodu v ulici Sibiřská a Kpt. Jaroše v Milevsku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22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Milevsko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24</v>
      </c>
      <c r="AJ80" s="38"/>
      <c r="AK80" s="38"/>
      <c r="AL80" s="38"/>
      <c r="AM80" s="75" t="str">
        <f>IF(AN8="","",AN8)</f>
        <v>29.3.2017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26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Milevsko, nám. E. Beneše 420, 399 01 Milevsk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0" t="str">
        <f>IF(E17="","",E17)</f>
        <v xml:space="preserve"> </v>
      </c>
      <c r="AN82" s="220"/>
      <c r="AO82" s="220"/>
      <c r="AP82" s="220"/>
      <c r="AQ82" s="39"/>
      <c r="AS82" s="221" t="s">
        <v>60</v>
      </c>
      <c r="AT82" s="222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2:56" s="1" customFormat="1" ht="15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37</v>
      </c>
      <c r="AJ83" s="38"/>
      <c r="AK83" s="38"/>
      <c r="AL83" s="38"/>
      <c r="AM83" s="220" t="str">
        <f>IF(E20="","",E20)</f>
        <v>Jindřich  J u k l  tel.: 602558222</v>
      </c>
      <c r="AN83" s="220"/>
      <c r="AO83" s="220"/>
      <c r="AP83" s="220"/>
      <c r="AQ83" s="39"/>
      <c r="AS83" s="223"/>
      <c r="AT83" s="224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3"/>
      <c r="AT84" s="224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2:56" s="1" customFormat="1" ht="29.25" customHeight="1">
      <c r="B85" s="37"/>
      <c r="C85" s="209" t="s">
        <v>61</v>
      </c>
      <c r="D85" s="210"/>
      <c r="E85" s="210"/>
      <c r="F85" s="210"/>
      <c r="G85" s="210"/>
      <c r="H85" s="77"/>
      <c r="I85" s="211" t="s">
        <v>62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63</v>
      </c>
      <c r="AH85" s="210"/>
      <c r="AI85" s="210"/>
      <c r="AJ85" s="210"/>
      <c r="AK85" s="210"/>
      <c r="AL85" s="210"/>
      <c r="AM85" s="210"/>
      <c r="AN85" s="211" t="s">
        <v>64</v>
      </c>
      <c r="AO85" s="210"/>
      <c r="AP85" s="212"/>
      <c r="AQ85" s="39"/>
      <c r="AS85" s="78" t="s">
        <v>65</v>
      </c>
      <c r="AT85" s="79" t="s">
        <v>66</v>
      </c>
      <c r="AU85" s="79" t="s">
        <v>67</v>
      </c>
      <c r="AV85" s="79" t="s">
        <v>68</v>
      </c>
      <c r="AW85" s="79" t="s">
        <v>69</v>
      </c>
      <c r="AX85" s="79" t="s">
        <v>70</v>
      </c>
      <c r="AY85" s="79" t="s">
        <v>71</v>
      </c>
      <c r="AZ85" s="79" t="s">
        <v>72</v>
      </c>
      <c r="BA85" s="79" t="s">
        <v>73</v>
      </c>
      <c r="BB85" s="79" t="s">
        <v>74</v>
      </c>
      <c r="BC85" s="79" t="s">
        <v>75</v>
      </c>
      <c r="BD85" s="80" t="s">
        <v>76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2" t="s">
        <v>77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07">
        <f>ROUND(SUM(AG88:AG88),2)</f>
        <v>0</v>
      </c>
      <c r="AH87" s="207"/>
      <c r="AI87" s="207"/>
      <c r="AJ87" s="207"/>
      <c r="AK87" s="207"/>
      <c r="AL87" s="207"/>
      <c r="AM87" s="207"/>
      <c r="AN87" s="208">
        <f>SUM(AG87,AT87)</f>
        <v>0</v>
      </c>
      <c r="AO87" s="208"/>
      <c r="AP87" s="208"/>
      <c r="AQ87" s="73"/>
      <c r="AS87" s="84">
        <f>ROUND(SUM(AS88:AS88),2)</f>
        <v>0</v>
      </c>
      <c r="AT87" s="85">
        <f>ROUND(SUM(AV87:AW87),2)</f>
        <v>0</v>
      </c>
      <c r="AU87" s="86">
        <f>ROUND(SUM(AU88:AU88),5)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ROUND(SUM(AZ88:AZ88),2)</f>
        <v>0</v>
      </c>
      <c r="BA87" s="85">
        <f>ROUND(SUM(BA88:BA88),2)</f>
        <v>0</v>
      </c>
      <c r="BB87" s="85">
        <f>ROUND(SUM(BB88:BB88),2)</f>
        <v>0</v>
      </c>
      <c r="BC87" s="85">
        <f>ROUND(SUM(BC88:BC88),2)</f>
        <v>0</v>
      </c>
      <c r="BD87" s="87">
        <f>ROUND(SUM(BD88:BD88),2)</f>
        <v>0</v>
      </c>
      <c r="BS87" s="88" t="s">
        <v>78</v>
      </c>
      <c r="BT87" s="88" t="s">
        <v>79</v>
      </c>
      <c r="BU87" s="89" t="s">
        <v>80</v>
      </c>
      <c r="BV87" s="88" t="s">
        <v>81</v>
      </c>
      <c r="BW87" s="88" t="s">
        <v>82</v>
      </c>
      <c r="BX87" s="88" t="s">
        <v>83</v>
      </c>
    </row>
    <row r="88" spans="1:76" s="5" customFormat="1" ht="37.5" customHeight="1">
      <c r="A88" s="90" t="s">
        <v>84</v>
      </c>
      <c r="B88" s="91"/>
      <c r="C88" s="92"/>
      <c r="D88" s="215" t="s">
        <v>85</v>
      </c>
      <c r="E88" s="215"/>
      <c r="F88" s="215"/>
      <c r="G88" s="215"/>
      <c r="H88" s="215"/>
      <c r="I88" s="93"/>
      <c r="J88" s="215" t="s">
        <v>86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'0317-01.1 - Vodovod'!M30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4"/>
      <c r="AS88" s="95">
        <f>'0317-01.1 - Vodovod'!M28</f>
        <v>0</v>
      </c>
      <c r="AT88" s="96">
        <f>ROUND(SUM(AV88:AW88),2)</f>
        <v>0</v>
      </c>
      <c r="AU88" s="97">
        <f>'0317-01.1 - Vodovod'!W125</f>
        <v>0</v>
      </c>
      <c r="AV88" s="96">
        <f>'0317-01.1 - Vodovod'!M32</f>
        <v>0</v>
      </c>
      <c r="AW88" s="96">
        <f>'0317-01.1 - Vodovod'!M33</f>
        <v>0</v>
      </c>
      <c r="AX88" s="96">
        <f>'0317-01.1 - Vodovod'!M34</f>
        <v>0</v>
      </c>
      <c r="AY88" s="96">
        <f>'0317-01.1 - Vodovod'!M35</f>
        <v>0</v>
      </c>
      <c r="AZ88" s="96">
        <f>'0317-01.1 - Vodovod'!H32</f>
        <v>0</v>
      </c>
      <c r="BA88" s="96">
        <f>'0317-01.1 - Vodovod'!H33</f>
        <v>0</v>
      </c>
      <c r="BB88" s="96">
        <f>'0317-01.1 - Vodovod'!H34</f>
        <v>0</v>
      </c>
      <c r="BC88" s="96">
        <f>'0317-01.1 - Vodovod'!H35</f>
        <v>0</v>
      </c>
      <c r="BD88" s="98">
        <f>'0317-01.1 - Vodovod'!H36</f>
        <v>0</v>
      </c>
      <c r="BT88" s="99" t="s">
        <v>87</v>
      </c>
      <c r="BV88" s="99" t="s">
        <v>81</v>
      </c>
      <c r="BW88" s="99" t="s">
        <v>88</v>
      </c>
      <c r="BX88" s="99" t="s">
        <v>82</v>
      </c>
    </row>
    <row r="89" spans="2:43" ht="13.5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2:48" s="1" customFormat="1" ht="30" customHeight="1">
      <c r="B90" s="37"/>
      <c r="C90" s="82" t="s">
        <v>89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08">
        <f>ROUND(SUM(AG91:AG94),2)</f>
        <v>0</v>
      </c>
      <c r="AH90" s="208"/>
      <c r="AI90" s="208"/>
      <c r="AJ90" s="208"/>
      <c r="AK90" s="208"/>
      <c r="AL90" s="208"/>
      <c r="AM90" s="208"/>
      <c r="AN90" s="208">
        <f>ROUND(SUM(AN91:AN94),2)</f>
        <v>0</v>
      </c>
      <c r="AO90" s="208"/>
      <c r="AP90" s="208"/>
      <c r="AQ90" s="39"/>
      <c r="AS90" s="78" t="s">
        <v>90</v>
      </c>
      <c r="AT90" s="79" t="s">
        <v>91</v>
      </c>
      <c r="AU90" s="79" t="s">
        <v>43</v>
      </c>
      <c r="AV90" s="80" t="s">
        <v>66</v>
      </c>
    </row>
    <row r="91" spans="2:89" s="1" customFormat="1" ht="19.9" customHeight="1">
      <c r="B91" s="37"/>
      <c r="C91" s="38"/>
      <c r="D91" s="100" t="s">
        <v>92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05">
        <f>ROUND(AG87*AS91,2)</f>
        <v>0</v>
      </c>
      <c r="AH91" s="206"/>
      <c r="AI91" s="206"/>
      <c r="AJ91" s="206"/>
      <c r="AK91" s="206"/>
      <c r="AL91" s="206"/>
      <c r="AM91" s="206"/>
      <c r="AN91" s="206">
        <f>ROUND(AG91+AV91,2)</f>
        <v>0</v>
      </c>
      <c r="AO91" s="206"/>
      <c r="AP91" s="206"/>
      <c r="AQ91" s="39"/>
      <c r="AS91" s="101">
        <v>0</v>
      </c>
      <c r="AT91" s="102" t="s">
        <v>93</v>
      </c>
      <c r="AU91" s="102" t="s">
        <v>44</v>
      </c>
      <c r="AV91" s="103">
        <f>ROUND(IF(AU91="základní",AG91*L31,IF(AU91="snížená",AG91*L32,0)),2)</f>
        <v>0</v>
      </c>
      <c r="BV91" s="20" t="s">
        <v>94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čast",1,IF(8892="investiční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7"/>
      <c r="C92" s="38"/>
      <c r="D92" s="203" t="s">
        <v>95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38"/>
      <c r="AD92" s="38"/>
      <c r="AE92" s="38"/>
      <c r="AF92" s="38"/>
      <c r="AG92" s="205">
        <f>AG87*AS92</f>
        <v>0</v>
      </c>
      <c r="AH92" s="206"/>
      <c r="AI92" s="206"/>
      <c r="AJ92" s="206"/>
      <c r="AK92" s="206"/>
      <c r="AL92" s="206"/>
      <c r="AM92" s="206"/>
      <c r="AN92" s="206">
        <f>AG92+AV92</f>
        <v>0</v>
      </c>
      <c r="AO92" s="206"/>
      <c r="AP92" s="206"/>
      <c r="AQ92" s="39"/>
      <c r="AS92" s="105">
        <v>0</v>
      </c>
      <c r="AT92" s="106" t="s">
        <v>93</v>
      </c>
      <c r="AU92" s="106" t="s">
        <v>44</v>
      </c>
      <c r="AV92" s="107">
        <f>ROUND(IF(AU92="nulová",0,IF(OR(AU92="základní",AU92="zákl. přenesená"),AG92*L31,AG92*L32)),2)</f>
        <v>0</v>
      </c>
      <c r="BV92" s="20" t="s">
        <v>96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čast",1,IF(8893="investiční čast",2,3))</f>
        <v>1</v>
      </c>
      <c r="CK92" s="20" t="str">
        <f>IF(D92="Vyplň vlastní","","x")</f>
        <v/>
      </c>
    </row>
    <row r="93" spans="2:89" s="1" customFormat="1" ht="19.9" customHeight="1">
      <c r="B93" s="37"/>
      <c r="C93" s="38"/>
      <c r="D93" s="203" t="s">
        <v>95</v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38"/>
      <c r="AD93" s="38"/>
      <c r="AE93" s="38"/>
      <c r="AF93" s="38"/>
      <c r="AG93" s="205">
        <f>AG87*AS93</f>
        <v>0</v>
      </c>
      <c r="AH93" s="206"/>
      <c r="AI93" s="206"/>
      <c r="AJ93" s="206"/>
      <c r="AK93" s="206"/>
      <c r="AL93" s="206"/>
      <c r="AM93" s="206"/>
      <c r="AN93" s="206">
        <f>AG93+AV93</f>
        <v>0</v>
      </c>
      <c r="AO93" s="206"/>
      <c r="AP93" s="206"/>
      <c r="AQ93" s="39"/>
      <c r="AS93" s="105">
        <v>0</v>
      </c>
      <c r="AT93" s="106" t="s">
        <v>93</v>
      </c>
      <c r="AU93" s="106" t="s">
        <v>44</v>
      </c>
      <c r="AV93" s="107">
        <f>ROUND(IF(AU93="nulová",0,IF(OR(AU93="základní",AU93="zákl. přenesená"),AG93*L31,AG93*L32)),2)</f>
        <v>0</v>
      </c>
      <c r="BV93" s="20" t="s">
        <v>96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čast",1,IF(8894="investiční čast",2,3))</f>
        <v>1</v>
      </c>
      <c r="CK93" s="20" t="str">
        <f>IF(D93="Vyplň vlastní","","x")</f>
        <v/>
      </c>
    </row>
    <row r="94" spans="2:89" s="1" customFormat="1" ht="19.9" customHeight="1">
      <c r="B94" s="37"/>
      <c r="C94" s="38"/>
      <c r="D94" s="203" t="s">
        <v>95</v>
      </c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38"/>
      <c r="AD94" s="38"/>
      <c r="AE94" s="38"/>
      <c r="AF94" s="38"/>
      <c r="AG94" s="205">
        <f>AG87*AS94</f>
        <v>0</v>
      </c>
      <c r="AH94" s="206"/>
      <c r="AI94" s="206"/>
      <c r="AJ94" s="206"/>
      <c r="AK94" s="206"/>
      <c r="AL94" s="206"/>
      <c r="AM94" s="206"/>
      <c r="AN94" s="206">
        <f>AG94+AV94</f>
        <v>0</v>
      </c>
      <c r="AO94" s="206"/>
      <c r="AP94" s="206"/>
      <c r="AQ94" s="39"/>
      <c r="AS94" s="108">
        <v>0</v>
      </c>
      <c r="AT94" s="109" t="s">
        <v>93</v>
      </c>
      <c r="AU94" s="109" t="s">
        <v>44</v>
      </c>
      <c r="AV94" s="110">
        <f>ROUND(IF(AU94="nulová",0,IF(OR(AU94="základní",AU94="zákl. přenesená"),AG94*L31,AG94*L32)),2)</f>
        <v>0</v>
      </c>
      <c r="BV94" s="20" t="s">
        <v>96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čast",1,IF(8895="investiční čast",2,3))</f>
        <v>1</v>
      </c>
      <c r="CK94" s="20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1" t="s">
        <v>97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00">
        <f>ROUND(AG87+AG90,2)</f>
        <v>0</v>
      </c>
      <c r="AH96" s="200"/>
      <c r="AI96" s="200"/>
      <c r="AJ96" s="200"/>
      <c r="AK96" s="200"/>
      <c r="AL96" s="200"/>
      <c r="AM96" s="200"/>
      <c r="AN96" s="200">
        <f>AN87+AN90</f>
        <v>0</v>
      </c>
      <c r="AO96" s="200"/>
      <c r="AP96" s="200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AG91:AM91"/>
    <mergeCell ref="AN91:AP91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317-01.1 - Vodovod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7"/>
  <sheetViews>
    <sheetView showGridLines="0" tabSelected="1" workbookViewId="0" topLeftCell="A1">
      <pane ySplit="1" topLeftCell="A191" activePane="bottomLeft" state="frozen"/>
      <selection pane="bottomLeft" activeCell="L224" sqref="L224:M2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4"/>
      <c r="C1" s="14"/>
      <c r="D1" s="15" t="s">
        <v>1</v>
      </c>
      <c r="E1" s="14"/>
      <c r="F1" s="16" t="s">
        <v>98</v>
      </c>
      <c r="G1" s="16"/>
      <c r="H1" s="263" t="s">
        <v>99</v>
      </c>
      <c r="I1" s="263"/>
      <c r="J1" s="263"/>
      <c r="K1" s="263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3"/>
      <c r="V1" s="11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2" t="s">
        <v>7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S2" s="201" t="s">
        <v>8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T2" s="20" t="s">
        <v>88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103</v>
      </c>
    </row>
    <row r="4" spans="2:46" ht="36.95" customHeight="1">
      <c r="B4" s="24"/>
      <c r="C4" s="216" t="s">
        <v>104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57" t="str">
        <f>'Rekapitulace stavby'!K6</f>
        <v>Obnova vodovodu v ulici Sibiřská a Kpt. Jaroše v Milevsku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8"/>
      <c r="R6" s="25"/>
    </row>
    <row r="7" spans="2:18" s="1" customFormat="1" ht="32.85" customHeight="1">
      <c r="B7" s="37"/>
      <c r="C7" s="38"/>
      <c r="D7" s="31" t="s">
        <v>105</v>
      </c>
      <c r="E7" s="38"/>
      <c r="F7" s="238" t="s">
        <v>106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9"/>
    </row>
    <row r="8" spans="2:18" s="1" customFormat="1" ht="14.45" customHeight="1">
      <c r="B8" s="37"/>
      <c r="C8" s="38"/>
      <c r="D8" s="32" t="s">
        <v>20</v>
      </c>
      <c r="E8" s="38"/>
      <c r="F8" s="30" t="s">
        <v>5</v>
      </c>
      <c r="G8" s="38"/>
      <c r="H8" s="38"/>
      <c r="I8" s="38"/>
      <c r="J8" s="38"/>
      <c r="K8" s="38"/>
      <c r="L8" s="38"/>
      <c r="M8" s="32" t="s">
        <v>21</v>
      </c>
      <c r="N8" s="38"/>
      <c r="O8" s="30" t="s">
        <v>5</v>
      </c>
      <c r="P8" s="38"/>
      <c r="Q8" s="38"/>
      <c r="R8" s="39"/>
    </row>
    <row r="9" spans="2:18" s="1" customFormat="1" ht="14.45" customHeight="1">
      <c r="B9" s="37"/>
      <c r="C9" s="38"/>
      <c r="D9" s="32" t="s">
        <v>22</v>
      </c>
      <c r="E9" s="38"/>
      <c r="F9" s="30" t="s">
        <v>23</v>
      </c>
      <c r="G9" s="38"/>
      <c r="H9" s="38"/>
      <c r="I9" s="38"/>
      <c r="J9" s="38"/>
      <c r="K9" s="38"/>
      <c r="L9" s="38"/>
      <c r="M9" s="32" t="s">
        <v>24</v>
      </c>
      <c r="N9" s="38"/>
      <c r="O9" s="295" t="str">
        <f>'Rekapitulace stavby'!AN8</f>
        <v>29.3.2017</v>
      </c>
      <c r="P9" s="260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26</v>
      </c>
      <c r="E11" s="38"/>
      <c r="F11" s="38"/>
      <c r="G11" s="38"/>
      <c r="H11" s="38"/>
      <c r="I11" s="38"/>
      <c r="J11" s="38"/>
      <c r="K11" s="38"/>
      <c r="L11" s="38"/>
      <c r="M11" s="32" t="s">
        <v>27</v>
      </c>
      <c r="N11" s="38"/>
      <c r="O11" s="236" t="s">
        <v>28</v>
      </c>
      <c r="P11" s="236"/>
      <c r="Q11" s="38"/>
      <c r="R11" s="39"/>
    </row>
    <row r="12" spans="2:18" s="1" customFormat="1" ht="18" customHeight="1">
      <c r="B12" s="37"/>
      <c r="C12" s="38"/>
      <c r="D12" s="38"/>
      <c r="E12" s="30" t="s">
        <v>29</v>
      </c>
      <c r="F12" s="38"/>
      <c r="G12" s="38"/>
      <c r="H12" s="38"/>
      <c r="I12" s="38"/>
      <c r="J12" s="38"/>
      <c r="K12" s="38"/>
      <c r="L12" s="38"/>
      <c r="M12" s="32" t="s">
        <v>30</v>
      </c>
      <c r="N12" s="38"/>
      <c r="O12" s="236" t="s">
        <v>31</v>
      </c>
      <c r="P12" s="23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27</v>
      </c>
      <c r="N14" s="38"/>
      <c r="O14" s="296" t="str">
        <f>IF('Rekapitulace stavby'!AN13="","",'Rekapitulace stavby'!AN13)</f>
        <v>Vyplň údaj</v>
      </c>
      <c r="P14" s="236"/>
      <c r="Q14" s="38"/>
      <c r="R14" s="39"/>
    </row>
    <row r="15" spans="2:18" s="1" customFormat="1" ht="18" customHeight="1">
      <c r="B15" s="37"/>
      <c r="C15" s="38"/>
      <c r="D15" s="38"/>
      <c r="E15" s="296" t="str">
        <f>IF('Rekapitulace stavby'!E14="","",'Rekapitulace stavby'!E14)</f>
        <v>Vyplň údaj</v>
      </c>
      <c r="F15" s="297"/>
      <c r="G15" s="297"/>
      <c r="H15" s="297"/>
      <c r="I15" s="297"/>
      <c r="J15" s="297"/>
      <c r="K15" s="297"/>
      <c r="L15" s="297"/>
      <c r="M15" s="32" t="s">
        <v>30</v>
      </c>
      <c r="N15" s="38"/>
      <c r="O15" s="296" t="str">
        <f>IF('Rekapitulace stavby'!AN14="","",'Rekapitulace stavby'!AN14)</f>
        <v>Vyplň údaj</v>
      </c>
      <c r="P15" s="23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27</v>
      </c>
      <c r="N17" s="38"/>
      <c r="O17" s="236" t="str">
        <f>IF('Rekapitulace stavby'!AN16="","",'Rekapitulace stavby'!AN16)</f>
        <v/>
      </c>
      <c r="P17" s="23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30</v>
      </c>
      <c r="N18" s="38"/>
      <c r="O18" s="236" t="str">
        <f>IF('Rekapitulace stavby'!AN17="","",'Rekapitulace stavby'!AN17)</f>
        <v/>
      </c>
      <c r="P18" s="23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37</v>
      </c>
      <c r="E20" s="38"/>
      <c r="F20" s="38"/>
      <c r="G20" s="38"/>
      <c r="H20" s="38"/>
      <c r="I20" s="38"/>
      <c r="J20" s="38"/>
      <c r="K20" s="38"/>
      <c r="L20" s="38"/>
      <c r="M20" s="32" t="s">
        <v>27</v>
      </c>
      <c r="N20" s="38"/>
      <c r="O20" s="236" t="s">
        <v>5</v>
      </c>
      <c r="P20" s="236"/>
      <c r="Q20" s="38"/>
      <c r="R20" s="39"/>
    </row>
    <row r="21" spans="2:18" s="1" customFormat="1" ht="18" customHeight="1">
      <c r="B21" s="37"/>
      <c r="C21" s="38"/>
      <c r="D21" s="38"/>
      <c r="E21" s="30" t="s">
        <v>38</v>
      </c>
      <c r="F21" s="38"/>
      <c r="G21" s="38"/>
      <c r="H21" s="38"/>
      <c r="I21" s="38"/>
      <c r="J21" s="38"/>
      <c r="K21" s="38"/>
      <c r="L21" s="38"/>
      <c r="M21" s="32" t="s">
        <v>30</v>
      </c>
      <c r="N21" s="38"/>
      <c r="O21" s="236" t="s">
        <v>5</v>
      </c>
      <c r="P21" s="23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41" t="s">
        <v>5</v>
      </c>
      <c r="F24" s="241"/>
      <c r="G24" s="241"/>
      <c r="H24" s="241"/>
      <c r="I24" s="241"/>
      <c r="J24" s="241"/>
      <c r="K24" s="241"/>
      <c r="L24" s="241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4" t="s">
        <v>107</v>
      </c>
      <c r="E27" s="38"/>
      <c r="F27" s="38"/>
      <c r="G27" s="38"/>
      <c r="H27" s="38"/>
      <c r="I27" s="38"/>
      <c r="J27" s="38"/>
      <c r="K27" s="38"/>
      <c r="L27" s="38"/>
      <c r="M27" s="242">
        <f>N88</f>
        <v>0</v>
      </c>
      <c r="N27" s="242"/>
      <c r="O27" s="242"/>
      <c r="P27" s="242"/>
      <c r="Q27" s="38"/>
      <c r="R27" s="39"/>
    </row>
    <row r="28" spans="2:18" s="1" customFormat="1" ht="14.45" customHeight="1">
      <c r="B28" s="37"/>
      <c r="C28" s="38"/>
      <c r="D28" s="36" t="s">
        <v>92</v>
      </c>
      <c r="E28" s="38"/>
      <c r="F28" s="38"/>
      <c r="G28" s="38"/>
      <c r="H28" s="38"/>
      <c r="I28" s="38"/>
      <c r="J28" s="38"/>
      <c r="K28" s="38"/>
      <c r="L28" s="38"/>
      <c r="M28" s="242">
        <f>N100</f>
        <v>0</v>
      </c>
      <c r="N28" s="242"/>
      <c r="O28" s="242"/>
      <c r="P28" s="242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5" t="s">
        <v>42</v>
      </c>
      <c r="E30" s="38"/>
      <c r="F30" s="38"/>
      <c r="G30" s="38"/>
      <c r="H30" s="38"/>
      <c r="I30" s="38"/>
      <c r="J30" s="38"/>
      <c r="K30" s="38"/>
      <c r="L30" s="38"/>
      <c r="M30" s="294">
        <f>ROUND(M27+M28,2)</f>
        <v>0</v>
      </c>
      <c r="N30" s="259"/>
      <c r="O30" s="259"/>
      <c r="P30" s="25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43</v>
      </c>
      <c r="E32" s="44" t="s">
        <v>44</v>
      </c>
      <c r="F32" s="45">
        <v>0.21</v>
      </c>
      <c r="G32" s="116" t="s">
        <v>45</v>
      </c>
      <c r="H32" s="291">
        <f>ROUND((((SUM(BE100:BE107)+SUM(BE125:BE330))+SUM(BE332:BE336))),2)</f>
        <v>0</v>
      </c>
      <c r="I32" s="259"/>
      <c r="J32" s="259"/>
      <c r="K32" s="38"/>
      <c r="L32" s="38"/>
      <c r="M32" s="291">
        <f>ROUND(((ROUND((SUM(BE100:BE107)+SUM(BE125:BE330)),2)*F32)+SUM(BE332:BE336)*F32),2)</f>
        <v>0</v>
      </c>
      <c r="N32" s="259"/>
      <c r="O32" s="259"/>
      <c r="P32" s="259"/>
      <c r="Q32" s="38"/>
      <c r="R32" s="39"/>
    </row>
    <row r="33" spans="2:18" s="1" customFormat="1" ht="14.45" customHeight="1">
      <c r="B33" s="37"/>
      <c r="C33" s="38"/>
      <c r="D33" s="38"/>
      <c r="E33" s="44" t="s">
        <v>46</v>
      </c>
      <c r="F33" s="45">
        <v>0.15</v>
      </c>
      <c r="G33" s="116" t="s">
        <v>45</v>
      </c>
      <c r="H33" s="291">
        <f>ROUND((((SUM(BF100:BF107)+SUM(BF125:BF330))+SUM(BF332:BF336))),2)</f>
        <v>0</v>
      </c>
      <c r="I33" s="259"/>
      <c r="J33" s="259"/>
      <c r="K33" s="38"/>
      <c r="L33" s="38"/>
      <c r="M33" s="291">
        <f>ROUND(((ROUND((SUM(BF100:BF107)+SUM(BF125:BF330)),2)*F33)+SUM(BF332:BF336)*F33),2)</f>
        <v>0</v>
      </c>
      <c r="N33" s="259"/>
      <c r="O33" s="259"/>
      <c r="P33" s="25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47</v>
      </c>
      <c r="F34" s="45">
        <v>0.21</v>
      </c>
      <c r="G34" s="116" t="s">
        <v>45</v>
      </c>
      <c r="H34" s="291">
        <f>ROUND((((SUM(BG100:BG107)+SUM(BG125:BG330))+SUM(BG332:BG336))),2)</f>
        <v>0</v>
      </c>
      <c r="I34" s="259"/>
      <c r="J34" s="259"/>
      <c r="K34" s="38"/>
      <c r="L34" s="38"/>
      <c r="M34" s="291">
        <v>0</v>
      </c>
      <c r="N34" s="259"/>
      <c r="O34" s="259"/>
      <c r="P34" s="25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48</v>
      </c>
      <c r="F35" s="45">
        <v>0.15</v>
      </c>
      <c r="G35" s="116" t="s">
        <v>45</v>
      </c>
      <c r="H35" s="291">
        <f>ROUND((((SUM(BH100:BH107)+SUM(BH125:BH330))+SUM(BH332:BH336))),2)</f>
        <v>0</v>
      </c>
      <c r="I35" s="259"/>
      <c r="J35" s="259"/>
      <c r="K35" s="38"/>
      <c r="L35" s="38"/>
      <c r="M35" s="291">
        <v>0</v>
      </c>
      <c r="N35" s="259"/>
      <c r="O35" s="259"/>
      <c r="P35" s="25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49</v>
      </c>
      <c r="F36" s="45">
        <v>0</v>
      </c>
      <c r="G36" s="116" t="s">
        <v>45</v>
      </c>
      <c r="H36" s="291">
        <f>ROUND((((SUM(BI100:BI107)+SUM(BI125:BI330))+SUM(BI332:BI336))),2)</f>
        <v>0</v>
      </c>
      <c r="I36" s="259"/>
      <c r="J36" s="259"/>
      <c r="K36" s="38"/>
      <c r="L36" s="38"/>
      <c r="M36" s="291">
        <v>0</v>
      </c>
      <c r="N36" s="259"/>
      <c r="O36" s="259"/>
      <c r="P36" s="25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2"/>
      <c r="D38" s="117" t="s">
        <v>50</v>
      </c>
      <c r="E38" s="77"/>
      <c r="F38" s="77"/>
      <c r="G38" s="118" t="s">
        <v>51</v>
      </c>
      <c r="H38" s="119" t="s">
        <v>52</v>
      </c>
      <c r="I38" s="77"/>
      <c r="J38" s="77"/>
      <c r="K38" s="77"/>
      <c r="L38" s="292">
        <f>SUM(M30:M36)</f>
        <v>0</v>
      </c>
      <c r="M38" s="292"/>
      <c r="N38" s="292"/>
      <c r="O38" s="292"/>
      <c r="P38" s="293"/>
      <c r="Q38" s="112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53</v>
      </c>
      <c r="E50" s="53"/>
      <c r="F50" s="53"/>
      <c r="G50" s="53"/>
      <c r="H50" s="54"/>
      <c r="I50" s="38"/>
      <c r="J50" s="52" t="s">
        <v>54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55</v>
      </c>
      <c r="E59" s="58"/>
      <c r="F59" s="58"/>
      <c r="G59" s="59" t="s">
        <v>56</v>
      </c>
      <c r="H59" s="60"/>
      <c r="I59" s="38"/>
      <c r="J59" s="57" t="s">
        <v>55</v>
      </c>
      <c r="K59" s="58"/>
      <c r="L59" s="58"/>
      <c r="M59" s="58"/>
      <c r="N59" s="59" t="s">
        <v>56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57</v>
      </c>
      <c r="E61" s="53"/>
      <c r="F61" s="53"/>
      <c r="G61" s="53"/>
      <c r="H61" s="54"/>
      <c r="I61" s="38"/>
      <c r="J61" s="52" t="s">
        <v>58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55</v>
      </c>
      <c r="E70" s="58"/>
      <c r="F70" s="58"/>
      <c r="G70" s="59" t="s">
        <v>56</v>
      </c>
      <c r="H70" s="60"/>
      <c r="I70" s="38"/>
      <c r="J70" s="57" t="s">
        <v>55</v>
      </c>
      <c r="K70" s="58"/>
      <c r="L70" s="58"/>
      <c r="M70" s="58"/>
      <c r="N70" s="59" t="s">
        <v>56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2:18" s="1" customFormat="1" ht="36.95" customHeight="1">
      <c r="B76" s="37"/>
      <c r="C76" s="216" t="s">
        <v>108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39"/>
    </row>
    <row r="77" spans="2:18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</row>
    <row r="78" spans="2:18" s="1" customFormat="1" ht="30" customHeight="1">
      <c r="B78" s="37"/>
      <c r="C78" s="32" t="s">
        <v>19</v>
      </c>
      <c r="D78" s="38"/>
      <c r="E78" s="38"/>
      <c r="F78" s="257" t="str">
        <f>F6</f>
        <v>Obnova vodovodu v ulici Sibiřská a Kpt. Jaroše v Milevsku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8"/>
      <c r="R78" s="39"/>
    </row>
    <row r="79" spans="2:18" s="1" customFormat="1" ht="36.95" customHeight="1">
      <c r="B79" s="37"/>
      <c r="C79" s="71" t="s">
        <v>105</v>
      </c>
      <c r="D79" s="38"/>
      <c r="E79" s="38"/>
      <c r="F79" s="218" t="str">
        <f>F7</f>
        <v>0317-01.1 - Vodovod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8"/>
      <c r="R79" s="39"/>
    </row>
    <row r="80" spans="2:18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</row>
    <row r="81" spans="2:18" s="1" customFormat="1" ht="18" customHeight="1">
      <c r="B81" s="37"/>
      <c r="C81" s="32" t="s">
        <v>22</v>
      </c>
      <c r="D81" s="38"/>
      <c r="E81" s="38"/>
      <c r="F81" s="30" t="str">
        <f>F9</f>
        <v>Milevsko</v>
      </c>
      <c r="G81" s="38"/>
      <c r="H81" s="38"/>
      <c r="I81" s="38"/>
      <c r="J81" s="38"/>
      <c r="K81" s="32" t="s">
        <v>24</v>
      </c>
      <c r="L81" s="38"/>
      <c r="M81" s="260" t="str">
        <f>IF(O9="","",O9)</f>
        <v>29.3.2017</v>
      </c>
      <c r="N81" s="260"/>
      <c r="O81" s="260"/>
      <c r="P81" s="260"/>
      <c r="Q81" s="38"/>
      <c r="R81" s="39"/>
    </row>
    <row r="82" spans="2:18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</row>
    <row r="83" spans="2:18" s="1" customFormat="1" ht="15">
      <c r="B83" s="37"/>
      <c r="C83" s="32" t="s">
        <v>26</v>
      </c>
      <c r="D83" s="38"/>
      <c r="E83" s="38"/>
      <c r="F83" s="30" t="str">
        <f>E12</f>
        <v>Město Milevsko, nám. E. Beneše 420, 399 01 Milevsk</v>
      </c>
      <c r="G83" s="38"/>
      <c r="H83" s="38"/>
      <c r="I83" s="38"/>
      <c r="J83" s="38"/>
      <c r="K83" s="32" t="s">
        <v>34</v>
      </c>
      <c r="L83" s="38"/>
      <c r="M83" s="236" t="str">
        <f>E18</f>
        <v xml:space="preserve"> </v>
      </c>
      <c r="N83" s="236"/>
      <c r="O83" s="236"/>
      <c r="P83" s="236"/>
      <c r="Q83" s="236"/>
      <c r="R83" s="39"/>
    </row>
    <row r="84" spans="2:18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37</v>
      </c>
      <c r="L84" s="38"/>
      <c r="M84" s="236" t="str">
        <f>E21</f>
        <v>Jindřich  J u k l  tel.: 602558222</v>
      </c>
      <c r="N84" s="236"/>
      <c r="O84" s="236"/>
      <c r="P84" s="236"/>
      <c r="Q84" s="236"/>
      <c r="R84" s="39"/>
    </row>
    <row r="85" spans="2:18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</row>
    <row r="86" spans="2:18" s="1" customFormat="1" ht="29.25" customHeight="1">
      <c r="B86" s="37"/>
      <c r="C86" s="261" t="s">
        <v>109</v>
      </c>
      <c r="D86" s="262"/>
      <c r="E86" s="262"/>
      <c r="F86" s="262"/>
      <c r="G86" s="262"/>
      <c r="H86" s="112"/>
      <c r="I86" s="112"/>
      <c r="J86" s="112"/>
      <c r="K86" s="112"/>
      <c r="L86" s="112"/>
      <c r="M86" s="112"/>
      <c r="N86" s="261" t="s">
        <v>110</v>
      </c>
      <c r="O86" s="262"/>
      <c r="P86" s="262"/>
      <c r="Q86" s="262"/>
      <c r="R86" s="39"/>
    </row>
    <row r="87" spans="2:18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</row>
    <row r="88" spans="2:47" s="1" customFormat="1" ht="29.25" customHeight="1">
      <c r="B88" s="37"/>
      <c r="C88" s="120" t="s">
        <v>111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08">
        <f>N125</f>
        <v>0</v>
      </c>
      <c r="O88" s="255"/>
      <c r="P88" s="255"/>
      <c r="Q88" s="255"/>
      <c r="R88" s="39"/>
      <c r="AU88" s="20" t="s">
        <v>112</v>
      </c>
    </row>
    <row r="89" spans="2:18" s="6" customFormat="1" ht="24.95" customHeight="1">
      <c r="B89" s="121"/>
      <c r="C89" s="122"/>
      <c r="D89" s="123" t="s">
        <v>113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89">
        <f>N126</f>
        <v>0</v>
      </c>
      <c r="O89" s="254"/>
      <c r="P89" s="254"/>
      <c r="Q89" s="254"/>
      <c r="R89" s="124"/>
    </row>
    <row r="90" spans="2:18" s="7" customFormat="1" ht="19.9" customHeight="1">
      <c r="B90" s="125"/>
      <c r="C90" s="126"/>
      <c r="D90" s="100" t="s">
        <v>114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06">
        <f>N132</f>
        <v>0</v>
      </c>
      <c r="O90" s="290"/>
      <c r="P90" s="290"/>
      <c r="Q90" s="290"/>
      <c r="R90" s="127"/>
    </row>
    <row r="91" spans="2:18" s="7" customFormat="1" ht="19.9" customHeight="1">
      <c r="B91" s="125"/>
      <c r="C91" s="126"/>
      <c r="D91" s="100" t="s">
        <v>115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06">
        <f>N196</f>
        <v>0</v>
      </c>
      <c r="O91" s="290"/>
      <c r="P91" s="290"/>
      <c r="Q91" s="290"/>
      <c r="R91" s="127"/>
    </row>
    <row r="92" spans="2:18" s="7" customFormat="1" ht="19.9" customHeight="1">
      <c r="B92" s="125"/>
      <c r="C92" s="126"/>
      <c r="D92" s="100" t="s">
        <v>116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06">
        <f>N207</f>
        <v>0</v>
      </c>
      <c r="O92" s="290"/>
      <c r="P92" s="290"/>
      <c r="Q92" s="290"/>
      <c r="R92" s="127"/>
    </row>
    <row r="93" spans="2:18" s="7" customFormat="1" ht="19.9" customHeight="1">
      <c r="B93" s="125"/>
      <c r="C93" s="126"/>
      <c r="D93" s="100" t="s">
        <v>117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06">
        <f>N218</f>
        <v>0</v>
      </c>
      <c r="O93" s="290"/>
      <c r="P93" s="290"/>
      <c r="Q93" s="290"/>
      <c r="R93" s="127"/>
    </row>
    <row r="94" spans="2:18" s="7" customFormat="1" ht="19.9" customHeight="1">
      <c r="B94" s="125"/>
      <c r="C94" s="126"/>
      <c r="D94" s="100" t="s">
        <v>118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06">
        <f>N223</f>
        <v>0</v>
      </c>
      <c r="O94" s="290"/>
      <c r="P94" s="290"/>
      <c r="Q94" s="290"/>
      <c r="R94" s="127"/>
    </row>
    <row r="95" spans="2:18" s="7" customFormat="1" ht="19.9" customHeight="1">
      <c r="B95" s="125"/>
      <c r="C95" s="126"/>
      <c r="D95" s="100" t="s">
        <v>119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06">
        <f>N291</f>
        <v>0</v>
      </c>
      <c r="O95" s="290"/>
      <c r="P95" s="290"/>
      <c r="Q95" s="290"/>
      <c r="R95" s="127"/>
    </row>
    <row r="96" spans="2:18" s="7" customFormat="1" ht="19.9" customHeight="1">
      <c r="B96" s="125"/>
      <c r="C96" s="126"/>
      <c r="D96" s="100" t="s">
        <v>120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06">
        <f>N324</f>
        <v>0</v>
      </c>
      <c r="O96" s="290"/>
      <c r="P96" s="290"/>
      <c r="Q96" s="290"/>
      <c r="R96" s="127"/>
    </row>
    <row r="97" spans="2:18" s="7" customFormat="1" ht="19.9" customHeight="1">
      <c r="B97" s="125"/>
      <c r="C97" s="126"/>
      <c r="D97" s="100" t="s">
        <v>121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06">
        <f>N329</f>
        <v>0</v>
      </c>
      <c r="O97" s="290"/>
      <c r="P97" s="290"/>
      <c r="Q97" s="290"/>
      <c r="R97" s="127"/>
    </row>
    <row r="98" spans="2:18" s="6" customFormat="1" ht="21.75" customHeight="1">
      <c r="B98" s="121"/>
      <c r="C98" s="122"/>
      <c r="D98" s="123" t="s">
        <v>122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53">
        <f>N331</f>
        <v>0</v>
      </c>
      <c r="O98" s="254"/>
      <c r="P98" s="254"/>
      <c r="Q98" s="254"/>
      <c r="R98" s="124"/>
    </row>
    <row r="99" spans="2:18" s="1" customFormat="1" ht="21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21" s="1" customFormat="1" ht="29.25" customHeight="1">
      <c r="B100" s="37"/>
      <c r="C100" s="120" t="s">
        <v>123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55">
        <f>ROUND(N101+N102+N103+N104+N105+N106,2)</f>
        <v>0</v>
      </c>
      <c r="O100" s="256"/>
      <c r="P100" s="256"/>
      <c r="Q100" s="256"/>
      <c r="R100" s="39"/>
      <c r="T100" s="128"/>
      <c r="U100" s="129" t="s">
        <v>43</v>
      </c>
    </row>
    <row r="101" spans="2:65" s="1" customFormat="1" ht="18" customHeight="1">
      <c r="B101" s="130"/>
      <c r="C101" s="131"/>
      <c r="D101" s="203" t="s">
        <v>124</v>
      </c>
      <c r="E101" s="287"/>
      <c r="F101" s="287"/>
      <c r="G101" s="287"/>
      <c r="H101" s="287"/>
      <c r="I101" s="131"/>
      <c r="J101" s="131"/>
      <c r="K101" s="131"/>
      <c r="L101" s="131"/>
      <c r="M101" s="131"/>
      <c r="N101" s="205">
        <f>ROUND(N88*T101,2)</f>
        <v>0</v>
      </c>
      <c r="O101" s="288"/>
      <c r="P101" s="288"/>
      <c r="Q101" s="288"/>
      <c r="R101" s="133"/>
      <c r="S101" s="131"/>
      <c r="T101" s="134"/>
      <c r="U101" s="135" t="s">
        <v>44</v>
      </c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7" t="s">
        <v>125</v>
      </c>
      <c r="AZ101" s="136"/>
      <c r="BA101" s="136"/>
      <c r="BB101" s="136"/>
      <c r="BC101" s="136"/>
      <c r="BD101" s="136"/>
      <c r="BE101" s="138">
        <f aca="true" t="shared" si="0" ref="BE101:BE106">IF(U101="základní",N101,0)</f>
        <v>0</v>
      </c>
      <c r="BF101" s="138">
        <f aca="true" t="shared" si="1" ref="BF101:BF106">IF(U101="snížená",N101,0)</f>
        <v>0</v>
      </c>
      <c r="BG101" s="138">
        <f aca="true" t="shared" si="2" ref="BG101:BG106">IF(U101="zákl. přenesená",N101,0)</f>
        <v>0</v>
      </c>
      <c r="BH101" s="138">
        <f aca="true" t="shared" si="3" ref="BH101:BH106">IF(U101="sníž. přenesená",N101,0)</f>
        <v>0</v>
      </c>
      <c r="BI101" s="138">
        <f aca="true" t="shared" si="4" ref="BI101:BI106">IF(U101="nulová",N101,0)</f>
        <v>0</v>
      </c>
      <c r="BJ101" s="137" t="s">
        <v>87</v>
      </c>
      <c r="BK101" s="136"/>
      <c r="BL101" s="136"/>
      <c r="BM101" s="136"/>
    </row>
    <row r="102" spans="2:65" s="1" customFormat="1" ht="18" customHeight="1">
      <c r="B102" s="130"/>
      <c r="C102" s="131"/>
      <c r="D102" s="203" t="s">
        <v>126</v>
      </c>
      <c r="E102" s="287"/>
      <c r="F102" s="287"/>
      <c r="G102" s="287"/>
      <c r="H102" s="287"/>
      <c r="I102" s="131"/>
      <c r="J102" s="131"/>
      <c r="K102" s="131"/>
      <c r="L102" s="131"/>
      <c r="M102" s="131"/>
      <c r="N102" s="205">
        <f>ROUND(N88*T102,2)</f>
        <v>0</v>
      </c>
      <c r="O102" s="288"/>
      <c r="P102" s="288"/>
      <c r="Q102" s="288"/>
      <c r="R102" s="133"/>
      <c r="S102" s="131"/>
      <c r="T102" s="134"/>
      <c r="U102" s="135" t="s">
        <v>44</v>
      </c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7" t="s">
        <v>125</v>
      </c>
      <c r="AZ102" s="136"/>
      <c r="BA102" s="136"/>
      <c r="BB102" s="136"/>
      <c r="BC102" s="136"/>
      <c r="BD102" s="136"/>
      <c r="BE102" s="138">
        <f t="shared" si="0"/>
        <v>0</v>
      </c>
      <c r="BF102" s="138">
        <f t="shared" si="1"/>
        <v>0</v>
      </c>
      <c r="BG102" s="138">
        <f t="shared" si="2"/>
        <v>0</v>
      </c>
      <c r="BH102" s="138">
        <f t="shared" si="3"/>
        <v>0</v>
      </c>
      <c r="BI102" s="138">
        <f t="shared" si="4"/>
        <v>0</v>
      </c>
      <c r="BJ102" s="137" t="s">
        <v>87</v>
      </c>
      <c r="BK102" s="136"/>
      <c r="BL102" s="136"/>
      <c r="BM102" s="136"/>
    </row>
    <row r="103" spans="2:65" s="1" customFormat="1" ht="18" customHeight="1">
      <c r="B103" s="130"/>
      <c r="C103" s="131"/>
      <c r="D103" s="203" t="s">
        <v>127</v>
      </c>
      <c r="E103" s="287"/>
      <c r="F103" s="287"/>
      <c r="G103" s="287"/>
      <c r="H103" s="287"/>
      <c r="I103" s="131"/>
      <c r="J103" s="131"/>
      <c r="K103" s="131"/>
      <c r="L103" s="131"/>
      <c r="M103" s="131"/>
      <c r="N103" s="205">
        <f>ROUND(N88*T103,2)</f>
        <v>0</v>
      </c>
      <c r="O103" s="288"/>
      <c r="P103" s="288"/>
      <c r="Q103" s="288"/>
      <c r="R103" s="133"/>
      <c r="S103" s="131"/>
      <c r="T103" s="134"/>
      <c r="U103" s="135" t="s">
        <v>44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7" t="s">
        <v>125</v>
      </c>
      <c r="AZ103" s="136"/>
      <c r="BA103" s="136"/>
      <c r="BB103" s="136"/>
      <c r="BC103" s="136"/>
      <c r="BD103" s="136"/>
      <c r="BE103" s="138">
        <f t="shared" si="0"/>
        <v>0</v>
      </c>
      <c r="BF103" s="138">
        <f t="shared" si="1"/>
        <v>0</v>
      </c>
      <c r="BG103" s="138">
        <f t="shared" si="2"/>
        <v>0</v>
      </c>
      <c r="BH103" s="138">
        <f t="shared" si="3"/>
        <v>0</v>
      </c>
      <c r="BI103" s="138">
        <f t="shared" si="4"/>
        <v>0</v>
      </c>
      <c r="BJ103" s="137" t="s">
        <v>87</v>
      </c>
      <c r="BK103" s="136"/>
      <c r="BL103" s="136"/>
      <c r="BM103" s="136"/>
    </row>
    <row r="104" spans="2:65" s="1" customFormat="1" ht="18" customHeight="1">
      <c r="B104" s="130"/>
      <c r="C104" s="131"/>
      <c r="D104" s="203" t="s">
        <v>128</v>
      </c>
      <c r="E104" s="287"/>
      <c r="F104" s="287"/>
      <c r="G104" s="287"/>
      <c r="H104" s="287"/>
      <c r="I104" s="131"/>
      <c r="J104" s="131"/>
      <c r="K104" s="131"/>
      <c r="L104" s="131"/>
      <c r="M104" s="131"/>
      <c r="N104" s="205">
        <f>ROUND(N88*T104,2)</f>
        <v>0</v>
      </c>
      <c r="O104" s="288"/>
      <c r="P104" s="288"/>
      <c r="Q104" s="288"/>
      <c r="R104" s="133"/>
      <c r="S104" s="131"/>
      <c r="T104" s="134"/>
      <c r="U104" s="135" t="s">
        <v>44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7" t="s">
        <v>125</v>
      </c>
      <c r="AZ104" s="136"/>
      <c r="BA104" s="136"/>
      <c r="BB104" s="136"/>
      <c r="BC104" s="136"/>
      <c r="BD104" s="136"/>
      <c r="BE104" s="138">
        <f t="shared" si="0"/>
        <v>0</v>
      </c>
      <c r="BF104" s="138">
        <f t="shared" si="1"/>
        <v>0</v>
      </c>
      <c r="BG104" s="138">
        <f t="shared" si="2"/>
        <v>0</v>
      </c>
      <c r="BH104" s="138">
        <f t="shared" si="3"/>
        <v>0</v>
      </c>
      <c r="BI104" s="138">
        <f t="shared" si="4"/>
        <v>0</v>
      </c>
      <c r="BJ104" s="137" t="s">
        <v>87</v>
      </c>
      <c r="BK104" s="136"/>
      <c r="BL104" s="136"/>
      <c r="BM104" s="136"/>
    </row>
    <row r="105" spans="2:65" s="1" customFormat="1" ht="18" customHeight="1">
      <c r="B105" s="130"/>
      <c r="C105" s="131"/>
      <c r="D105" s="203" t="s">
        <v>129</v>
      </c>
      <c r="E105" s="287"/>
      <c r="F105" s="287"/>
      <c r="G105" s="287"/>
      <c r="H105" s="287"/>
      <c r="I105" s="131"/>
      <c r="J105" s="131"/>
      <c r="K105" s="131"/>
      <c r="L105" s="131"/>
      <c r="M105" s="131"/>
      <c r="N105" s="205">
        <f>ROUND(N88*T105,2)</f>
        <v>0</v>
      </c>
      <c r="O105" s="288"/>
      <c r="P105" s="288"/>
      <c r="Q105" s="288"/>
      <c r="R105" s="133"/>
      <c r="S105" s="131"/>
      <c r="T105" s="134"/>
      <c r="U105" s="135" t="s">
        <v>44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7" t="s">
        <v>125</v>
      </c>
      <c r="AZ105" s="136"/>
      <c r="BA105" s="136"/>
      <c r="BB105" s="136"/>
      <c r="BC105" s="136"/>
      <c r="BD105" s="136"/>
      <c r="BE105" s="138">
        <f t="shared" si="0"/>
        <v>0</v>
      </c>
      <c r="BF105" s="138">
        <f t="shared" si="1"/>
        <v>0</v>
      </c>
      <c r="BG105" s="138">
        <f t="shared" si="2"/>
        <v>0</v>
      </c>
      <c r="BH105" s="138">
        <f t="shared" si="3"/>
        <v>0</v>
      </c>
      <c r="BI105" s="138">
        <f t="shared" si="4"/>
        <v>0</v>
      </c>
      <c r="BJ105" s="137" t="s">
        <v>87</v>
      </c>
      <c r="BK105" s="136"/>
      <c r="BL105" s="136"/>
      <c r="BM105" s="136"/>
    </row>
    <row r="106" spans="2:65" s="1" customFormat="1" ht="18" customHeight="1">
      <c r="B106" s="130"/>
      <c r="C106" s="131"/>
      <c r="D106" s="132" t="s">
        <v>130</v>
      </c>
      <c r="E106" s="131"/>
      <c r="F106" s="131"/>
      <c r="G106" s="131"/>
      <c r="H106" s="131"/>
      <c r="I106" s="131"/>
      <c r="J106" s="131"/>
      <c r="K106" s="131"/>
      <c r="L106" s="131"/>
      <c r="M106" s="131"/>
      <c r="N106" s="205">
        <f>ROUND(N88*T106,2)</f>
        <v>0</v>
      </c>
      <c r="O106" s="288"/>
      <c r="P106" s="288"/>
      <c r="Q106" s="288"/>
      <c r="R106" s="133"/>
      <c r="S106" s="131"/>
      <c r="T106" s="139"/>
      <c r="U106" s="140" t="s">
        <v>44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7" t="s">
        <v>131</v>
      </c>
      <c r="AZ106" s="136"/>
      <c r="BA106" s="136"/>
      <c r="BB106" s="136"/>
      <c r="BC106" s="136"/>
      <c r="BD106" s="136"/>
      <c r="BE106" s="138">
        <f t="shared" si="0"/>
        <v>0</v>
      </c>
      <c r="BF106" s="138">
        <f t="shared" si="1"/>
        <v>0</v>
      </c>
      <c r="BG106" s="138">
        <f t="shared" si="2"/>
        <v>0</v>
      </c>
      <c r="BH106" s="138">
        <f t="shared" si="3"/>
        <v>0</v>
      </c>
      <c r="BI106" s="138">
        <f t="shared" si="4"/>
        <v>0</v>
      </c>
      <c r="BJ106" s="137" t="s">
        <v>87</v>
      </c>
      <c r="BK106" s="136"/>
      <c r="BL106" s="136"/>
      <c r="BM106" s="136"/>
    </row>
    <row r="107" spans="2:18" s="1" customFormat="1" ht="13.5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1" customFormat="1" ht="29.25" customHeight="1">
      <c r="B108" s="37"/>
      <c r="C108" s="111" t="s">
        <v>97</v>
      </c>
      <c r="D108" s="112"/>
      <c r="E108" s="112"/>
      <c r="F108" s="112"/>
      <c r="G108" s="112"/>
      <c r="H108" s="112"/>
      <c r="I108" s="112"/>
      <c r="J108" s="112"/>
      <c r="K108" s="112"/>
      <c r="L108" s="200">
        <f>ROUND(SUM(N88+N100),2)</f>
        <v>0</v>
      </c>
      <c r="M108" s="200"/>
      <c r="N108" s="200"/>
      <c r="O108" s="200"/>
      <c r="P108" s="200"/>
      <c r="Q108" s="200"/>
      <c r="R108" s="39"/>
    </row>
    <row r="109" spans="2:18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3" spans="2:18" s="1" customFormat="1" ht="6.95" customHeight="1"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6"/>
    </row>
    <row r="114" spans="2:18" s="1" customFormat="1" ht="36.95" customHeight="1">
      <c r="B114" s="37"/>
      <c r="C114" s="216" t="s">
        <v>132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30" customHeight="1">
      <c r="B116" s="37"/>
      <c r="C116" s="32" t="s">
        <v>19</v>
      </c>
      <c r="D116" s="38"/>
      <c r="E116" s="38"/>
      <c r="F116" s="257" t="str">
        <f>F6</f>
        <v>Obnova vodovodu v ulici Sibiřská a Kpt. Jaroše v Milevsku</v>
      </c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38"/>
      <c r="R116" s="39"/>
    </row>
    <row r="117" spans="2:18" s="1" customFormat="1" ht="36.95" customHeight="1">
      <c r="B117" s="37"/>
      <c r="C117" s="71" t="s">
        <v>105</v>
      </c>
      <c r="D117" s="38"/>
      <c r="E117" s="38"/>
      <c r="F117" s="218" t="str">
        <f>F7</f>
        <v>0317-01.1 - Vodovod</v>
      </c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38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8" customHeight="1">
      <c r="B119" s="37"/>
      <c r="C119" s="32" t="s">
        <v>22</v>
      </c>
      <c r="D119" s="38"/>
      <c r="E119" s="38"/>
      <c r="F119" s="30" t="str">
        <f>F9</f>
        <v>Milevsko</v>
      </c>
      <c r="G119" s="38"/>
      <c r="H119" s="38"/>
      <c r="I119" s="38"/>
      <c r="J119" s="38"/>
      <c r="K119" s="32" t="s">
        <v>24</v>
      </c>
      <c r="L119" s="38"/>
      <c r="M119" s="260" t="str">
        <f>IF(O9="","",O9)</f>
        <v>29.3.2017</v>
      </c>
      <c r="N119" s="260"/>
      <c r="O119" s="260"/>
      <c r="P119" s="260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5">
      <c r="B121" s="37"/>
      <c r="C121" s="32" t="s">
        <v>26</v>
      </c>
      <c r="D121" s="38"/>
      <c r="E121" s="38"/>
      <c r="F121" s="30" t="str">
        <f>E12</f>
        <v>Město Milevsko, nám. E. Beneše 420, 399 01 Milevsk</v>
      </c>
      <c r="G121" s="38"/>
      <c r="H121" s="38"/>
      <c r="I121" s="38"/>
      <c r="J121" s="38"/>
      <c r="K121" s="32" t="s">
        <v>34</v>
      </c>
      <c r="L121" s="38"/>
      <c r="M121" s="236" t="str">
        <f>E18</f>
        <v xml:space="preserve"> </v>
      </c>
      <c r="N121" s="236"/>
      <c r="O121" s="236"/>
      <c r="P121" s="236"/>
      <c r="Q121" s="236"/>
      <c r="R121" s="39"/>
    </row>
    <row r="122" spans="2:18" s="1" customFormat="1" ht="14.45" customHeight="1">
      <c r="B122" s="37"/>
      <c r="C122" s="32" t="s">
        <v>32</v>
      </c>
      <c r="D122" s="38"/>
      <c r="E122" s="38"/>
      <c r="F122" s="30" t="str">
        <f>IF(E15="","",E15)</f>
        <v>Vyplň údaj</v>
      </c>
      <c r="G122" s="38"/>
      <c r="H122" s="38"/>
      <c r="I122" s="38"/>
      <c r="J122" s="38"/>
      <c r="K122" s="32" t="s">
        <v>37</v>
      </c>
      <c r="L122" s="38"/>
      <c r="M122" s="236" t="str">
        <f>E21</f>
        <v>Jindřich  J u k l  tel.: 602558222</v>
      </c>
      <c r="N122" s="236"/>
      <c r="O122" s="236"/>
      <c r="P122" s="236"/>
      <c r="Q122" s="236"/>
      <c r="R122" s="39"/>
    </row>
    <row r="123" spans="2:18" s="1" customFormat="1" ht="10.3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27" s="8" customFormat="1" ht="29.25" customHeight="1">
      <c r="B124" s="141"/>
      <c r="C124" s="142" t="s">
        <v>133</v>
      </c>
      <c r="D124" s="143" t="s">
        <v>134</v>
      </c>
      <c r="E124" s="143" t="s">
        <v>61</v>
      </c>
      <c r="F124" s="280" t="s">
        <v>135</v>
      </c>
      <c r="G124" s="280"/>
      <c r="H124" s="280"/>
      <c r="I124" s="280"/>
      <c r="J124" s="143" t="s">
        <v>136</v>
      </c>
      <c r="K124" s="143" t="s">
        <v>137</v>
      </c>
      <c r="L124" s="281" t="s">
        <v>138</v>
      </c>
      <c r="M124" s="281"/>
      <c r="N124" s="280" t="s">
        <v>110</v>
      </c>
      <c r="O124" s="280"/>
      <c r="P124" s="280"/>
      <c r="Q124" s="282"/>
      <c r="R124" s="144"/>
      <c r="T124" s="78" t="s">
        <v>139</v>
      </c>
      <c r="U124" s="79" t="s">
        <v>43</v>
      </c>
      <c r="V124" s="79" t="s">
        <v>140</v>
      </c>
      <c r="W124" s="79" t="s">
        <v>141</v>
      </c>
      <c r="X124" s="79" t="s">
        <v>142</v>
      </c>
      <c r="Y124" s="79" t="s">
        <v>143</v>
      </c>
      <c r="Z124" s="79" t="s">
        <v>144</v>
      </c>
      <c r="AA124" s="80" t="s">
        <v>145</v>
      </c>
    </row>
    <row r="125" spans="2:63" s="1" customFormat="1" ht="29.25" customHeight="1">
      <c r="B125" s="37"/>
      <c r="C125" s="82" t="s">
        <v>107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83">
        <f>BK125</f>
        <v>0</v>
      </c>
      <c r="O125" s="284"/>
      <c r="P125" s="284"/>
      <c r="Q125" s="284"/>
      <c r="R125" s="39"/>
      <c r="T125" s="81"/>
      <c r="U125" s="53"/>
      <c r="V125" s="53"/>
      <c r="W125" s="145">
        <f>W126+W331</f>
        <v>0</v>
      </c>
      <c r="X125" s="53"/>
      <c r="Y125" s="145">
        <f>Y126+Y331</f>
        <v>1990.35138459</v>
      </c>
      <c r="Z125" s="53"/>
      <c r="AA125" s="146">
        <f>AA126+AA331</f>
        <v>764.63564</v>
      </c>
      <c r="AT125" s="20" t="s">
        <v>78</v>
      </c>
      <c r="AU125" s="20" t="s">
        <v>112</v>
      </c>
      <c r="BK125" s="147">
        <f>BK126+BK331</f>
        <v>0</v>
      </c>
    </row>
    <row r="126" spans="2:63" s="9" customFormat="1" ht="37.35" customHeight="1">
      <c r="B126" s="148"/>
      <c r="C126" s="149"/>
      <c r="D126" s="150" t="s">
        <v>113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285">
        <f>BK126</f>
        <v>0</v>
      </c>
      <c r="O126" s="286"/>
      <c r="P126" s="286"/>
      <c r="Q126" s="286"/>
      <c r="R126" s="151"/>
      <c r="T126" s="152"/>
      <c r="U126" s="149"/>
      <c r="V126" s="149"/>
      <c r="W126" s="153">
        <f>W127+SUM(W128:W132)+W196+W207+W218+W223+W291+W324+W329</f>
        <v>0</v>
      </c>
      <c r="X126" s="149"/>
      <c r="Y126" s="153">
        <f>Y127+SUM(Y128:Y132)+Y196+Y207+Y218+Y223+Y291+Y324+Y329</f>
        <v>1990.35138459</v>
      </c>
      <c r="Z126" s="149"/>
      <c r="AA126" s="154">
        <f>AA127+SUM(AA128:AA132)+AA196+AA207+AA218+AA223+AA291+AA324+AA329</f>
        <v>764.63564</v>
      </c>
      <c r="AR126" s="155" t="s">
        <v>87</v>
      </c>
      <c r="AT126" s="156" t="s">
        <v>78</v>
      </c>
      <c r="AU126" s="156" t="s">
        <v>79</v>
      </c>
      <c r="AY126" s="155" t="s">
        <v>146</v>
      </c>
      <c r="BK126" s="157">
        <f>BK127+SUM(BK128:BK132)+BK196+BK207+BK218+BK223+BK291+BK324+BK329</f>
        <v>0</v>
      </c>
    </row>
    <row r="127" spans="2:65" s="1" customFormat="1" ht="22.5" customHeight="1">
      <c r="B127" s="130"/>
      <c r="C127" s="158" t="s">
        <v>87</v>
      </c>
      <c r="D127" s="158" t="s">
        <v>147</v>
      </c>
      <c r="E127" s="159" t="s">
        <v>148</v>
      </c>
      <c r="F127" s="267" t="s">
        <v>149</v>
      </c>
      <c r="G127" s="267"/>
      <c r="H127" s="267"/>
      <c r="I127" s="267"/>
      <c r="J127" s="160" t="s">
        <v>5</v>
      </c>
      <c r="K127" s="161">
        <v>0</v>
      </c>
      <c r="L127" s="265">
        <v>0</v>
      </c>
      <c r="M127" s="265"/>
      <c r="N127" s="251">
        <f>ROUND(L127*K127,2)</f>
        <v>0</v>
      </c>
      <c r="O127" s="251"/>
      <c r="P127" s="251"/>
      <c r="Q127" s="251"/>
      <c r="R127" s="133"/>
      <c r="T127" s="162" t="s">
        <v>5</v>
      </c>
      <c r="U127" s="46" t="s">
        <v>44</v>
      </c>
      <c r="V127" s="38"/>
      <c r="W127" s="163">
        <f>V127*K127</f>
        <v>0</v>
      </c>
      <c r="X127" s="163">
        <v>0</v>
      </c>
      <c r="Y127" s="163">
        <f>X127*K127</f>
        <v>0</v>
      </c>
      <c r="Z127" s="163">
        <v>0</v>
      </c>
      <c r="AA127" s="164">
        <f>Z127*K127</f>
        <v>0</v>
      </c>
      <c r="AR127" s="20" t="s">
        <v>150</v>
      </c>
      <c r="AT127" s="20" t="s">
        <v>147</v>
      </c>
      <c r="AU127" s="20" t="s">
        <v>87</v>
      </c>
      <c r="AY127" s="20" t="s">
        <v>146</v>
      </c>
      <c r="BE127" s="104">
        <f>IF(U127="základní",N127,0)</f>
        <v>0</v>
      </c>
      <c r="BF127" s="104">
        <f>IF(U127="snížená",N127,0)</f>
        <v>0</v>
      </c>
      <c r="BG127" s="104">
        <f>IF(U127="zákl. přenesená",N127,0)</f>
        <v>0</v>
      </c>
      <c r="BH127" s="104">
        <f>IF(U127="sníž. přenesená",N127,0)</f>
        <v>0</v>
      </c>
      <c r="BI127" s="104">
        <f>IF(U127="nulová",N127,0)</f>
        <v>0</v>
      </c>
      <c r="BJ127" s="20" t="s">
        <v>87</v>
      </c>
      <c r="BK127" s="104">
        <f>ROUND(L127*K127,2)</f>
        <v>0</v>
      </c>
      <c r="BL127" s="20" t="s">
        <v>150</v>
      </c>
      <c r="BM127" s="20" t="s">
        <v>151</v>
      </c>
    </row>
    <row r="128" spans="2:51" s="10" customFormat="1" ht="44.25" customHeight="1">
      <c r="B128" s="165"/>
      <c r="C128" s="166"/>
      <c r="D128" s="166"/>
      <c r="E128" s="167" t="s">
        <v>5</v>
      </c>
      <c r="F128" s="268" t="s">
        <v>152</v>
      </c>
      <c r="G128" s="269"/>
      <c r="H128" s="269"/>
      <c r="I128" s="269"/>
      <c r="J128" s="166"/>
      <c r="K128" s="168" t="s">
        <v>5</v>
      </c>
      <c r="L128" s="166"/>
      <c r="M128" s="166"/>
      <c r="N128" s="166"/>
      <c r="O128" s="166"/>
      <c r="P128" s="166"/>
      <c r="Q128" s="166"/>
      <c r="R128" s="169"/>
      <c r="T128" s="170"/>
      <c r="U128" s="166"/>
      <c r="V128" s="166"/>
      <c r="W128" s="166"/>
      <c r="X128" s="166"/>
      <c r="Y128" s="166"/>
      <c r="Z128" s="166"/>
      <c r="AA128" s="171"/>
      <c r="AT128" s="172" t="s">
        <v>153</v>
      </c>
      <c r="AU128" s="172" t="s">
        <v>87</v>
      </c>
      <c r="AV128" s="10" t="s">
        <v>87</v>
      </c>
      <c r="AW128" s="10" t="s">
        <v>36</v>
      </c>
      <c r="AX128" s="10" t="s">
        <v>79</v>
      </c>
      <c r="AY128" s="172" t="s">
        <v>146</v>
      </c>
    </row>
    <row r="129" spans="2:51" s="11" customFormat="1" ht="22.5" customHeight="1">
      <c r="B129" s="173"/>
      <c r="C129" s="174"/>
      <c r="D129" s="174"/>
      <c r="E129" s="175" t="s">
        <v>5</v>
      </c>
      <c r="F129" s="270" t="s">
        <v>5</v>
      </c>
      <c r="G129" s="271"/>
      <c r="H129" s="271"/>
      <c r="I129" s="271"/>
      <c r="J129" s="174"/>
      <c r="K129" s="176">
        <v>0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153</v>
      </c>
      <c r="AU129" s="180" t="s">
        <v>87</v>
      </c>
      <c r="AV129" s="11" t="s">
        <v>103</v>
      </c>
      <c r="AW129" s="11" t="s">
        <v>36</v>
      </c>
      <c r="AX129" s="11" t="s">
        <v>79</v>
      </c>
      <c r="AY129" s="180" t="s">
        <v>146</v>
      </c>
    </row>
    <row r="130" spans="2:51" s="10" customFormat="1" ht="31.5" customHeight="1">
      <c r="B130" s="165"/>
      <c r="C130" s="166"/>
      <c r="D130" s="166"/>
      <c r="E130" s="167" t="s">
        <v>5</v>
      </c>
      <c r="F130" s="272" t="s">
        <v>154</v>
      </c>
      <c r="G130" s="273"/>
      <c r="H130" s="273"/>
      <c r="I130" s="273"/>
      <c r="J130" s="166"/>
      <c r="K130" s="168" t="s">
        <v>5</v>
      </c>
      <c r="L130" s="166"/>
      <c r="M130" s="166"/>
      <c r="N130" s="166"/>
      <c r="O130" s="166"/>
      <c r="P130" s="166"/>
      <c r="Q130" s="166"/>
      <c r="R130" s="169"/>
      <c r="T130" s="170"/>
      <c r="U130" s="166"/>
      <c r="V130" s="166"/>
      <c r="W130" s="166"/>
      <c r="X130" s="166"/>
      <c r="Y130" s="166"/>
      <c r="Z130" s="166"/>
      <c r="AA130" s="171"/>
      <c r="AT130" s="172" t="s">
        <v>153</v>
      </c>
      <c r="AU130" s="172" t="s">
        <v>87</v>
      </c>
      <c r="AV130" s="10" t="s">
        <v>87</v>
      </c>
      <c r="AW130" s="10" t="s">
        <v>36</v>
      </c>
      <c r="AX130" s="10" t="s">
        <v>79</v>
      </c>
      <c r="AY130" s="172" t="s">
        <v>146</v>
      </c>
    </row>
    <row r="131" spans="2:51" s="12" customFormat="1" ht="22.5" customHeight="1">
      <c r="B131" s="181"/>
      <c r="C131" s="182"/>
      <c r="D131" s="182"/>
      <c r="E131" s="183" t="s">
        <v>5</v>
      </c>
      <c r="F131" s="274" t="s">
        <v>155</v>
      </c>
      <c r="G131" s="275"/>
      <c r="H131" s="275"/>
      <c r="I131" s="275"/>
      <c r="J131" s="182"/>
      <c r="K131" s="184">
        <v>0</v>
      </c>
      <c r="L131" s="182"/>
      <c r="M131" s="182"/>
      <c r="N131" s="182"/>
      <c r="O131" s="182"/>
      <c r="P131" s="182"/>
      <c r="Q131" s="182"/>
      <c r="R131" s="185"/>
      <c r="T131" s="186"/>
      <c r="U131" s="182"/>
      <c r="V131" s="182"/>
      <c r="W131" s="182"/>
      <c r="X131" s="182"/>
      <c r="Y131" s="182"/>
      <c r="Z131" s="182"/>
      <c r="AA131" s="187"/>
      <c r="AT131" s="188" t="s">
        <v>153</v>
      </c>
      <c r="AU131" s="188" t="s">
        <v>87</v>
      </c>
      <c r="AV131" s="12" t="s">
        <v>150</v>
      </c>
      <c r="AW131" s="12" t="s">
        <v>36</v>
      </c>
      <c r="AX131" s="12" t="s">
        <v>87</v>
      </c>
      <c r="AY131" s="188" t="s">
        <v>146</v>
      </c>
    </row>
    <row r="132" spans="2:63" s="9" customFormat="1" ht="29.85" customHeight="1">
      <c r="B132" s="148"/>
      <c r="C132" s="149"/>
      <c r="D132" s="189" t="s">
        <v>114</v>
      </c>
      <c r="E132" s="189"/>
      <c r="F132" s="189"/>
      <c r="G132" s="189"/>
      <c r="H132" s="189"/>
      <c r="I132" s="189"/>
      <c r="J132" s="189"/>
      <c r="K132" s="189"/>
      <c r="L132" s="189"/>
      <c r="M132" s="189"/>
      <c r="N132" s="247">
        <f>BK132</f>
        <v>0</v>
      </c>
      <c r="O132" s="248"/>
      <c r="P132" s="248"/>
      <c r="Q132" s="248"/>
      <c r="R132" s="151"/>
      <c r="T132" s="152"/>
      <c r="U132" s="149"/>
      <c r="V132" s="149"/>
      <c r="W132" s="153">
        <f>SUM(W133:W195)</f>
        <v>0</v>
      </c>
      <c r="X132" s="149"/>
      <c r="Y132" s="153">
        <f>SUM(Y133:Y195)</f>
        <v>0.008332</v>
      </c>
      <c r="Z132" s="149"/>
      <c r="AA132" s="154">
        <f>SUM(AA133:AA195)</f>
        <v>731.42784</v>
      </c>
      <c r="AR132" s="155" t="s">
        <v>87</v>
      </c>
      <c r="AT132" s="156" t="s">
        <v>78</v>
      </c>
      <c r="AU132" s="156" t="s">
        <v>87</v>
      </c>
      <c r="AY132" s="155" t="s">
        <v>146</v>
      </c>
      <c r="BK132" s="157">
        <f>SUM(BK133:BK195)</f>
        <v>0</v>
      </c>
    </row>
    <row r="133" spans="2:65" s="1" customFormat="1" ht="31.5" customHeight="1">
      <c r="B133" s="130"/>
      <c r="C133" s="158" t="s">
        <v>103</v>
      </c>
      <c r="D133" s="158" t="s">
        <v>147</v>
      </c>
      <c r="E133" s="159" t="s">
        <v>156</v>
      </c>
      <c r="F133" s="267" t="s">
        <v>157</v>
      </c>
      <c r="G133" s="267"/>
      <c r="H133" s="267"/>
      <c r="I133" s="267"/>
      <c r="J133" s="160" t="s">
        <v>158</v>
      </c>
      <c r="K133" s="161">
        <v>1108.224</v>
      </c>
      <c r="L133" s="265">
        <v>0</v>
      </c>
      <c r="M133" s="265"/>
      <c r="N133" s="251">
        <f>ROUND(L133*K133,2)</f>
        <v>0</v>
      </c>
      <c r="O133" s="251"/>
      <c r="P133" s="251"/>
      <c r="Q133" s="251"/>
      <c r="R133" s="133"/>
      <c r="T133" s="162" t="s">
        <v>5</v>
      </c>
      <c r="U133" s="46" t="s">
        <v>44</v>
      </c>
      <c r="V133" s="38"/>
      <c r="W133" s="163">
        <f>V133*K133</f>
        <v>0</v>
      </c>
      <c r="X133" s="163">
        <v>0</v>
      </c>
      <c r="Y133" s="163">
        <f>X133*K133</f>
        <v>0</v>
      </c>
      <c r="Z133" s="163">
        <v>0.44</v>
      </c>
      <c r="AA133" s="164">
        <f>Z133*K133</f>
        <v>487.61855999999995</v>
      </c>
      <c r="AR133" s="20" t="s">
        <v>150</v>
      </c>
      <c r="AT133" s="20" t="s">
        <v>147</v>
      </c>
      <c r="AU133" s="20" t="s">
        <v>103</v>
      </c>
      <c r="AY133" s="20" t="s">
        <v>146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20" t="s">
        <v>87</v>
      </c>
      <c r="BK133" s="104">
        <f>ROUND(L133*K133,2)</f>
        <v>0</v>
      </c>
      <c r="BL133" s="20" t="s">
        <v>150</v>
      </c>
      <c r="BM133" s="20" t="s">
        <v>159</v>
      </c>
    </row>
    <row r="134" spans="2:51" s="10" customFormat="1" ht="22.5" customHeight="1">
      <c r="B134" s="165"/>
      <c r="C134" s="166"/>
      <c r="D134" s="166"/>
      <c r="E134" s="167" t="s">
        <v>5</v>
      </c>
      <c r="F134" s="268" t="s">
        <v>160</v>
      </c>
      <c r="G134" s="269"/>
      <c r="H134" s="269"/>
      <c r="I134" s="269"/>
      <c r="J134" s="166"/>
      <c r="K134" s="168" t="s">
        <v>5</v>
      </c>
      <c r="L134" s="166"/>
      <c r="M134" s="166"/>
      <c r="N134" s="166"/>
      <c r="O134" s="166"/>
      <c r="P134" s="166"/>
      <c r="Q134" s="166"/>
      <c r="R134" s="169"/>
      <c r="T134" s="170"/>
      <c r="U134" s="166"/>
      <c r="V134" s="166"/>
      <c r="W134" s="166"/>
      <c r="X134" s="166"/>
      <c r="Y134" s="166"/>
      <c r="Z134" s="166"/>
      <c r="AA134" s="171"/>
      <c r="AT134" s="172" t="s">
        <v>153</v>
      </c>
      <c r="AU134" s="172" t="s">
        <v>103</v>
      </c>
      <c r="AV134" s="10" t="s">
        <v>87</v>
      </c>
      <c r="AW134" s="10" t="s">
        <v>36</v>
      </c>
      <c r="AX134" s="10" t="s">
        <v>79</v>
      </c>
      <c r="AY134" s="172" t="s">
        <v>146</v>
      </c>
    </row>
    <row r="135" spans="2:51" s="11" customFormat="1" ht="31.5" customHeight="1">
      <c r="B135" s="173"/>
      <c r="C135" s="174"/>
      <c r="D135" s="174"/>
      <c r="E135" s="175" t="s">
        <v>5</v>
      </c>
      <c r="F135" s="270" t="s">
        <v>161</v>
      </c>
      <c r="G135" s="271"/>
      <c r="H135" s="271"/>
      <c r="I135" s="271"/>
      <c r="J135" s="174"/>
      <c r="K135" s="176">
        <v>540.384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153</v>
      </c>
      <c r="AU135" s="180" t="s">
        <v>103</v>
      </c>
      <c r="AV135" s="11" t="s">
        <v>103</v>
      </c>
      <c r="AW135" s="11" t="s">
        <v>36</v>
      </c>
      <c r="AX135" s="11" t="s">
        <v>79</v>
      </c>
      <c r="AY135" s="180" t="s">
        <v>146</v>
      </c>
    </row>
    <row r="136" spans="2:51" s="10" customFormat="1" ht="22.5" customHeight="1">
      <c r="B136" s="165"/>
      <c r="C136" s="166"/>
      <c r="D136" s="166"/>
      <c r="E136" s="167" t="s">
        <v>5</v>
      </c>
      <c r="F136" s="272" t="s">
        <v>162</v>
      </c>
      <c r="G136" s="273"/>
      <c r="H136" s="273"/>
      <c r="I136" s="273"/>
      <c r="J136" s="166"/>
      <c r="K136" s="168" t="s">
        <v>5</v>
      </c>
      <c r="L136" s="166"/>
      <c r="M136" s="166"/>
      <c r="N136" s="166"/>
      <c r="O136" s="166"/>
      <c r="P136" s="166"/>
      <c r="Q136" s="166"/>
      <c r="R136" s="169"/>
      <c r="T136" s="170"/>
      <c r="U136" s="166"/>
      <c r="V136" s="166"/>
      <c r="W136" s="166"/>
      <c r="X136" s="166"/>
      <c r="Y136" s="166"/>
      <c r="Z136" s="166"/>
      <c r="AA136" s="171"/>
      <c r="AT136" s="172" t="s">
        <v>153</v>
      </c>
      <c r="AU136" s="172" t="s">
        <v>103</v>
      </c>
      <c r="AV136" s="10" t="s">
        <v>87</v>
      </c>
      <c r="AW136" s="10" t="s">
        <v>36</v>
      </c>
      <c r="AX136" s="10" t="s">
        <v>79</v>
      </c>
      <c r="AY136" s="172" t="s">
        <v>146</v>
      </c>
    </row>
    <row r="137" spans="2:51" s="11" customFormat="1" ht="22.5" customHeight="1">
      <c r="B137" s="173"/>
      <c r="C137" s="174"/>
      <c r="D137" s="174"/>
      <c r="E137" s="175" t="s">
        <v>5</v>
      </c>
      <c r="F137" s="270" t="s">
        <v>163</v>
      </c>
      <c r="G137" s="271"/>
      <c r="H137" s="271"/>
      <c r="I137" s="271"/>
      <c r="J137" s="174"/>
      <c r="K137" s="176">
        <v>553.44</v>
      </c>
      <c r="L137" s="174"/>
      <c r="M137" s="174"/>
      <c r="N137" s="174"/>
      <c r="O137" s="174"/>
      <c r="P137" s="174"/>
      <c r="Q137" s="174"/>
      <c r="R137" s="177"/>
      <c r="T137" s="178"/>
      <c r="U137" s="174"/>
      <c r="V137" s="174"/>
      <c r="W137" s="174"/>
      <c r="X137" s="174"/>
      <c r="Y137" s="174"/>
      <c r="Z137" s="174"/>
      <c r="AA137" s="179"/>
      <c r="AT137" s="180" t="s">
        <v>153</v>
      </c>
      <c r="AU137" s="180" t="s">
        <v>103</v>
      </c>
      <c r="AV137" s="11" t="s">
        <v>103</v>
      </c>
      <c r="AW137" s="11" t="s">
        <v>36</v>
      </c>
      <c r="AX137" s="11" t="s">
        <v>79</v>
      </c>
      <c r="AY137" s="180" t="s">
        <v>146</v>
      </c>
    </row>
    <row r="138" spans="2:51" s="10" customFormat="1" ht="22.5" customHeight="1">
      <c r="B138" s="165"/>
      <c r="C138" s="166"/>
      <c r="D138" s="166"/>
      <c r="E138" s="167" t="s">
        <v>5</v>
      </c>
      <c r="F138" s="272" t="s">
        <v>164</v>
      </c>
      <c r="G138" s="273"/>
      <c r="H138" s="273"/>
      <c r="I138" s="273"/>
      <c r="J138" s="166"/>
      <c r="K138" s="168" t="s">
        <v>5</v>
      </c>
      <c r="L138" s="166"/>
      <c r="M138" s="166"/>
      <c r="N138" s="166"/>
      <c r="O138" s="166"/>
      <c r="P138" s="166"/>
      <c r="Q138" s="166"/>
      <c r="R138" s="169"/>
      <c r="T138" s="170"/>
      <c r="U138" s="166"/>
      <c r="V138" s="166"/>
      <c r="W138" s="166"/>
      <c r="X138" s="166"/>
      <c r="Y138" s="166"/>
      <c r="Z138" s="166"/>
      <c r="AA138" s="171"/>
      <c r="AT138" s="172" t="s">
        <v>153</v>
      </c>
      <c r="AU138" s="172" t="s">
        <v>103</v>
      </c>
      <c r="AV138" s="10" t="s">
        <v>87</v>
      </c>
      <c r="AW138" s="10" t="s">
        <v>36</v>
      </c>
      <c r="AX138" s="10" t="s">
        <v>79</v>
      </c>
      <c r="AY138" s="172" t="s">
        <v>146</v>
      </c>
    </row>
    <row r="139" spans="2:51" s="11" customFormat="1" ht="22.5" customHeight="1">
      <c r="B139" s="173"/>
      <c r="C139" s="174"/>
      <c r="D139" s="174"/>
      <c r="E139" s="175" t="s">
        <v>5</v>
      </c>
      <c r="F139" s="270" t="s">
        <v>165</v>
      </c>
      <c r="G139" s="271"/>
      <c r="H139" s="271"/>
      <c r="I139" s="271"/>
      <c r="J139" s="174"/>
      <c r="K139" s="176">
        <v>14.4</v>
      </c>
      <c r="L139" s="174"/>
      <c r="M139" s="174"/>
      <c r="N139" s="174"/>
      <c r="O139" s="174"/>
      <c r="P139" s="174"/>
      <c r="Q139" s="174"/>
      <c r="R139" s="177"/>
      <c r="T139" s="178"/>
      <c r="U139" s="174"/>
      <c r="V139" s="174"/>
      <c r="W139" s="174"/>
      <c r="X139" s="174"/>
      <c r="Y139" s="174"/>
      <c r="Z139" s="174"/>
      <c r="AA139" s="179"/>
      <c r="AT139" s="180" t="s">
        <v>153</v>
      </c>
      <c r="AU139" s="180" t="s">
        <v>103</v>
      </c>
      <c r="AV139" s="11" t="s">
        <v>103</v>
      </c>
      <c r="AW139" s="11" t="s">
        <v>36</v>
      </c>
      <c r="AX139" s="11" t="s">
        <v>79</v>
      </c>
      <c r="AY139" s="180" t="s">
        <v>146</v>
      </c>
    </row>
    <row r="140" spans="2:51" s="12" customFormat="1" ht="22.5" customHeight="1">
      <c r="B140" s="181"/>
      <c r="C140" s="182"/>
      <c r="D140" s="182"/>
      <c r="E140" s="183" t="s">
        <v>5</v>
      </c>
      <c r="F140" s="274" t="s">
        <v>155</v>
      </c>
      <c r="G140" s="275"/>
      <c r="H140" s="275"/>
      <c r="I140" s="275"/>
      <c r="J140" s="182"/>
      <c r="K140" s="184">
        <v>1108.224</v>
      </c>
      <c r="L140" s="182"/>
      <c r="M140" s="182"/>
      <c r="N140" s="182"/>
      <c r="O140" s="182"/>
      <c r="P140" s="182"/>
      <c r="Q140" s="182"/>
      <c r="R140" s="185"/>
      <c r="T140" s="186"/>
      <c r="U140" s="182"/>
      <c r="V140" s="182"/>
      <c r="W140" s="182"/>
      <c r="X140" s="182"/>
      <c r="Y140" s="182"/>
      <c r="Z140" s="182"/>
      <c r="AA140" s="187"/>
      <c r="AT140" s="188" t="s">
        <v>153</v>
      </c>
      <c r="AU140" s="188" t="s">
        <v>103</v>
      </c>
      <c r="AV140" s="12" t="s">
        <v>150</v>
      </c>
      <c r="AW140" s="12" t="s">
        <v>36</v>
      </c>
      <c r="AX140" s="12" t="s">
        <v>87</v>
      </c>
      <c r="AY140" s="188" t="s">
        <v>146</v>
      </c>
    </row>
    <row r="141" spans="2:65" s="1" customFormat="1" ht="31.5" customHeight="1">
      <c r="B141" s="130"/>
      <c r="C141" s="158" t="s">
        <v>166</v>
      </c>
      <c r="D141" s="158" t="s">
        <v>147</v>
      </c>
      <c r="E141" s="159" t="s">
        <v>167</v>
      </c>
      <c r="F141" s="267" t="s">
        <v>168</v>
      </c>
      <c r="G141" s="267"/>
      <c r="H141" s="267"/>
      <c r="I141" s="267"/>
      <c r="J141" s="160" t="s">
        <v>158</v>
      </c>
      <c r="K141" s="161">
        <v>1108.224</v>
      </c>
      <c r="L141" s="265">
        <v>0</v>
      </c>
      <c r="M141" s="265"/>
      <c r="N141" s="251">
        <f>ROUND(L141*K141,2)</f>
        <v>0</v>
      </c>
      <c r="O141" s="251"/>
      <c r="P141" s="251"/>
      <c r="Q141" s="251"/>
      <c r="R141" s="133"/>
      <c r="T141" s="162" t="s">
        <v>5</v>
      </c>
      <c r="U141" s="46" t="s">
        <v>44</v>
      </c>
      <c r="V141" s="38"/>
      <c r="W141" s="163">
        <f>V141*K141</f>
        <v>0</v>
      </c>
      <c r="X141" s="163">
        <v>0</v>
      </c>
      <c r="Y141" s="163">
        <f>X141*K141</f>
        <v>0</v>
      </c>
      <c r="Z141" s="163">
        <v>0.22</v>
      </c>
      <c r="AA141" s="164">
        <f>Z141*K141</f>
        <v>243.80927999999997</v>
      </c>
      <c r="AR141" s="20" t="s">
        <v>150</v>
      </c>
      <c r="AT141" s="20" t="s">
        <v>147</v>
      </c>
      <c r="AU141" s="20" t="s">
        <v>103</v>
      </c>
      <c r="AY141" s="20" t="s">
        <v>146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20" t="s">
        <v>87</v>
      </c>
      <c r="BK141" s="104">
        <f>ROUND(L141*K141,2)</f>
        <v>0</v>
      </c>
      <c r="BL141" s="20" t="s">
        <v>150</v>
      </c>
      <c r="BM141" s="20" t="s">
        <v>169</v>
      </c>
    </row>
    <row r="142" spans="2:51" s="11" customFormat="1" ht="22.5" customHeight="1">
      <c r="B142" s="173"/>
      <c r="C142" s="174"/>
      <c r="D142" s="174"/>
      <c r="E142" s="175" t="s">
        <v>5</v>
      </c>
      <c r="F142" s="276" t="s">
        <v>170</v>
      </c>
      <c r="G142" s="277"/>
      <c r="H142" s="277"/>
      <c r="I142" s="277"/>
      <c r="J142" s="174"/>
      <c r="K142" s="176">
        <v>1108.224</v>
      </c>
      <c r="L142" s="174"/>
      <c r="M142" s="174"/>
      <c r="N142" s="174"/>
      <c r="O142" s="174"/>
      <c r="P142" s="174"/>
      <c r="Q142" s="174"/>
      <c r="R142" s="177"/>
      <c r="T142" s="178"/>
      <c r="U142" s="174"/>
      <c r="V142" s="174"/>
      <c r="W142" s="174"/>
      <c r="X142" s="174"/>
      <c r="Y142" s="174"/>
      <c r="Z142" s="174"/>
      <c r="AA142" s="179"/>
      <c r="AT142" s="180" t="s">
        <v>153</v>
      </c>
      <c r="AU142" s="180" t="s">
        <v>103</v>
      </c>
      <c r="AV142" s="11" t="s">
        <v>103</v>
      </c>
      <c r="AW142" s="11" t="s">
        <v>36</v>
      </c>
      <c r="AX142" s="11" t="s">
        <v>87</v>
      </c>
      <c r="AY142" s="180" t="s">
        <v>146</v>
      </c>
    </row>
    <row r="143" spans="2:65" s="1" customFormat="1" ht="31.5" customHeight="1">
      <c r="B143" s="130"/>
      <c r="C143" s="158" t="s">
        <v>150</v>
      </c>
      <c r="D143" s="158" t="s">
        <v>147</v>
      </c>
      <c r="E143" s="159" t="s">
        <v>171</v>
      </c>
      <c r="F143" s="267" t="s">
        <v>172</v>
      </c>
      <c r="G143" s="267"/>
      <c r="H143" s="267"/>
      <c r="I143" s="267"/>
      <c r="J143" s="160" t="s">
        <v>173</v>
      </c>
      <c r="K143" s="161">
        <v>63.778</v>
      </c>
      <c r="L143" s="265">
        <v>0</v>
      </c>
      <c r="M143" s="265"/>
      <c r="N143" s="251">
        <f>ROUND(L143*K143,2)</f>
        <v>0</v>
      </c>
      <c r="O143" s="251"/>
      <c r="P143" s="251"/>
      <c r="Q143" s="251"/>
      <c r="R143" s="133"/>
      <c r="T143" s="162" t="s">
        <v>5</v>
      </c>
      <c r="U143" s="46" t="s">
        <v>44</v>
      </c>
      <c r="V143" s="38"/>
      <c r="W143" s="163">
        <f>V143*K143</f>
        <v>0</v>
      </c>
      <c r="X143" s="163">
        <v>0</v>
      </c>
      <c r="Y143" s="163">
        <f>X143*K143</f>
        <v>0</v>
      </c>
      <c r="Z143" s="163">
        <v>0</v>
      </c>
      <c r="AA143" s="164">
        <f>Z143*K143</f>
        <v>0</v>
      </c>
      <c r="AR143" s="20" t="s">
        <v>150</v>
      </c>
      <c r="AT143" s="20" t="s">
        <v>147</v>
      </c>
      <c r="AU143" s="20" t="s">
        <v>103</v>
      </c>
      <c r="AY143" s="20" t="s">
        <v>146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20" t="s">
        <v>87</v>
      </c>
      <c r="BK143" s="104">
        <f>ROUND(L143*K143,2)</f>
        <v>0</v>
      </c>
      <c r="BL143" s="20" t="s">
        <v>150</v>
      </c>
      <c r="BM143" s="20" t="s">
        <v>174</v>
      </c>
    </row>
    <row r="144" spans="2:51" s="10" customFormat="1" ht="22.5" customHeight="1">
      <c r="B144" s="165"/>
      <c r="C144" s="166"/>
      <c r="D144" s="166"/>
      <c r="E144" s="167" t="s">
        <v>5</v>
      </c>
      <c r="F144" s="268" t="s">
        <v>160</v>
      </c>
      <c r="G144" s="269"/>
      <c r="H144" s="269"/>
      <c r="I144" s="269"/>
      <c r="J144" s="166"/>
      <c r="K144" s="168" t="s">
        <v>5</v>
      </c>
      <c r="L144" s="166"/>
      <c r="M144" s="166"/>
      <c r="N144" s="166"/>
      <c r="O144" s="166"/>
      <c r="P144" s="166"/>
      <c r="Q144" s="166"/>
      <c r="R144" s="169"/>
      <c r="T144" s="170"/>
      <c r="U144" s="166"/>
      <c r="V144" s="166"/>
      <c r="W144" s="166"/>
      <c r="X144" s="166"/>
      <c r="Y144" s="166"/>
      <c r="Z144" s="166"/>
      <c r="AA144" s="171"/>
      <c r="AT144" s="172" t="s">
        <v>153</v>
      </c>
      <c r="AU144" s="172" t="s">
        <v>103</v>
      </c>
      <c r="AV144" s="10" t="s">
        <v>87</v>
      </c>
      <c r="AW144" s="10" t="s">
        <v>36</v>
      </c>
      <c r="AX144" s="10" t="s">
        <v>79</v>
      </c>
      <c r="AY144" s="172" t="s">
        <v>146</v>
      </c>
    </row>
    <row r="145" spans="2:51" s="11" customFormat="1" ht="31.5" customHeight="1">
      <c r="B145" s="173"/>
      <c r="C145" s="174"/>
      <c r="D145" s="174"/>
      <c r="E145" s="175" t="s">
        <v>5</v>
      </c>
      <c r="F145" s="270" t="s">
        <v>175</v>
      </c>
      <c r="G145" s="271"/>
      <c r="H145" s="271"/>
      <c r="I145" s="271"/>
      <c r="J145" s="174"/>
      <c r="K145" s="176">
        <v>37.09</v>
      </c>
      <c r="L145" s="174"/>
      <c r="M145" s="174"/>
      <c r="N145" s="174"/>
      <c r="O145" s="174"/>
      <c r="P145" s="174"/>
      <c r="Q145" s="174"/>
      <c r="R145" s="177"/>
      <c r="T145" s="178"/>
      <c r="U145" s="174"/>
      <c r="V145" s="174"/>
      <c r="W145" s="174"/>
      <c r="X145" s="174"/>
      <c r="Y145" s="174"/>
      <c r="Z145" s="174"/>
      <c r="AA145" s="179"/>
      <c r="AT145" s="180" t="s">
        <v>153</v>
      </c>
      <c r="AU145" s="180" t="s">
        <v>103</v>
      </c>
      <c r="AV145" s="11" t="s">
        <v>103</v>
      </c>
      <c r="AW145" s="11" t="s">
        <v>36</v>
      </c>
      <c r="AX145" s="11" t="s">
        <v>79</v>
      </c>
      <c r="AY145" s="180" t="s">
        <v>146</v>
      </c>
    </row>
    <row r="146" spans="2:51" s="10" customFormat="1" ht="22.5" customHeight="1">
      <c r="B146" s="165"/>
      <c r="C146" s="166"/>
      <c r="D146" s="166"/>
      <c r="E146" s="167" t="s">
        <v>5</v>
      </c>
      <c r="F146" s="272" t="s">
        <v>162</v>
      </c>
      <c r="G146" s="273"/>
      <c r="H146" s="273"/>
      <c r="I146" s="273"/>
      <c r="J146" s="166"/>
      <c r="K146" s="168" t="s">
        <v>5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153</v>
      </c>
      <c r="AU146" s="172" t="s">
        <v>103</v>
      </c>
      <c r="AV146" s="10" t="s">
        <v>87</v>
      </c>
      <c r="AW146" s="10" t="s">
        <v>36</v>
      </c>
      <c r="AX146" s="10" t="s">
        <v>79</v>
      </c>
      <c r="AY146" s="172" t="s">
        <v>146</v>
      </c>
    </row>
    <row r="147" spans="2:51" s="11" customFormat="1" ht="31.5" customHeight="1">
      <c r="B147" s="173"/>
      <c r="C147" s="174"/>
      <c r="D147" s="174"/>
      <c r="E147" s="175" t="s">
        <v>5</v>
      </c>
      <c r="F147" s="270" t="s">
        <v>176</v>
      </c>
      <c r="G147" s="271"/>
      <c r="H147" s="271"/>
      <c r="I147" s="271"/>
      <c r="J147" s="174"/>
      <c r="K147" s="176">
        <v>26.688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153</v>
      </c>
      <c r="AU147" s="180" t="s">
        <v>103</v>
      </c>
      <c r="AV147" s="11" t="s">
        <v>103</v>
      </c>
      <c r="AW147" s="11" t="s">
        <v>36</v>
      </c>
      <c r="AX147" s="11" t="s">
        <v>79</v>
      </c>
      <c r="AY147" s="180" t="s">
        <v>146</v>
      </c>
    </row>
    <row r="148" spans="2:51" s="12" customFormat="1" ht="22.5" customHeight="1">
      <c r="B148" s="181"/>
      <c r="C148" s="182"/>
      <c r="D148" s="182"/>
      <c r="E148" s="183" t="s">
        <v>5</v>
      </c>
      <c r="F148" s="274" t="s">
        <v>155</v>
      </c>
      <c r="G148" s="275"/>
      <c r="H148" s="275"/>
      <c r="I148" s="275"/>
      <c r="J148" s="182"/>
      <c r="K148" s="184">
        <v>63.778</v>
      </c>
      <c r="L148" s="182"/>
      <c r="M148" s="182"/>
      <c r="N148" s="182"/>
      <c r="O148" s="182"/>
      <c r="P148" s="182"/>
      <c r="Q148" s="182"/>
      <c r="R148" s="185"/>
      <c r="T148" s="186"/>
      <c r="U148" s="182"/>
      <c r="V148" s="182"/>
      <c r="W148" s="182"/>
      <c r="X148" s="182"/>
      <c r="Y148" s="182"/>
      <c r="Z148" s="182"/>
      <c r="AA148" s="187"/>
      <c r="AT148" s="188" t="s">
        <v>153</v>
      </c>
      <c r="AU148" s="188" t="s">
        <v>103</v>
      </c>
      <c r="AV148" s="12" t="s">
        <v>150</v>
      </c>
      <c r="AW148" s="12" t="s">
        <v>36</v>
      </c>
      <c r="AX148" s="12" t="s">
        <v>87</v>
      </c>
      <c r="AY148" s="188" t="s">
        <v>146</v>
      </c>
    </row>
    <row r="149" spans="2:65" s="1" customFormat="1" ht="31.5" customHeight="1">
      <c r="B149" s="130"/>
      <c r="C149" s="158" t="s">
        <v>177</v>
      </c>
      <c r="D149" s="158" t="s">
        <v>147</v>
      </c>
      <c r="E149" s="159" t="s">
        <v>178</v>
      </c>
      <c r="F149" s="267" t="s">
        <v>179</v>
      </c>
      <c r="G149" s="267"/>
      <c r="H149" s="267"/>
      <c r="I149" s="267"/>
      <c r="J149" s="160" t="s">
        <v>173</v>
      </c>
      <c r="K149" s="161">
        <v>1556.18</v>
      </c>
      <c r="L149" s="265">
        <v>0</v>
      </c>
      <c r="M149" s="265"/>
      <c r="N149" s="251">
        <f>ROUND(L149*K149,2)</f>
        <v>0</v>
      </c>
      <c r="O149" s="251"/>
      <c r="P149" s="251"/>
      <c r="Q149" s="251"/>
      <c r="R149" s="133"/>
      <c r="T149" s="162" t="s">
        <v>5</v>
      </c>
      <c r="U149" s="46" t="s">
        <v>44</v>
      </c>
      <c r="V149" s="38"/>
      <c r="W149" s="163">
        <f>V149*K149</f>
        <v>0</v>
      </c>
      <c r="X149" s="163">
        <v>0</v>
      </c>
      <c r="Y149" s="163">
        <f>X149*K149</f>
        <v>0</v>
      </c>
      <c r="Z149" s="163">
        <v>0</v>
      </c>
      <c r="AA149" s="164">
        <f>Z149*K149</f>
        <v>0</v>
      </c>
      <c r="AR149" s="20" t="s">
        <v>150</v>
      </c>
      <c r="AT149" s="20" t="s">
        <v>147</v>
      </c>
      <c r="AU149" s="20" t="s">
        <v>103</v>
      </c>
      <c r="AY149" s="20" t="s">
        <v>146</v>
      </c>
      <c r="BE149" s="104">
        <f>IF(U149="základní",N149,0)</f>
        <v>0</v>
      </c>
      <c r="BF149" s="104">
        <f>IF(U149="snížená",N149,0)</f>
        <v>0</v>
      </c>
      <c r="BG149" s="104">
        <f>IF(U149="zákl. přenesená",N149,0)</f>
        <v>0</v>
      </c>
      <c r="BH149" s="104">
        <f>IF(U149="sníž. přenesená",N149,0)</f>
        <v>0</v>
      </c>
      <c r="BI149" s="104">
        <f>IF(U149="nulová",N149,0)</f>
        <v>0</v>
      </c>
      <c r="BJ149" s="20" t="s">
        <v>87</v>
      </c>
      <c r="BK149" s="104">
        <f>ROUND(L149*K149,2)</f>
        <v>0</v>
      </c>
      <c r="BL149" s="20" t="s">
        <v>150</v>
      </c>
      <c r="BM149" s="20" t="s">
        <v>180</v>
      </c>
    </row>
    <row r="150" spans="2:51" s="10" customFormat="1" ht="22.5" customHeight="1">
      <c r="B150" s="165"/>
      <c r="C150" s="166"/>
      <c r="D150" s="166"/>
      <c r="E150" s="167" t="s">
        <v>5</v>
      </c>
      <c r="F150" s="268" t="s">
        <v>160</v>
      </c>
      <c r="G150" s="269"/>
      <c r="H150" s="269"/>
      <c r="I150" s="269"/>
      <c r="J150" s="166"/>
      <c r="K150" s="168" t="s">
        <v>5</v>
      </c>
      <c r="L150" s="166"/>
      <c r="M150" s="166"/>
      <c r="N150" s="166"/>
      <c r="O150" s="166"/>
      <c r="P150" s="166"/>
      <c r="Q150" s="166"/>
      <c r="R150" s="169"/>
      <c r="T150" s="170"/>
      <c r="U150" s="166"/>
      <c r="V150" s="166"/>
      <c r="W150" s="166"/>
      <c r="X150" s="166"/>
      <c r="Y150" s="166"/>
      <c r="Z150" s="166"/>
      <c r="AA150" s="171"/>
      <c r="AT150" s="172" t="s">
        <v>153</v>
      </c>
      <c r="AU150" s="172" t="s">
        <v>103</v>
      </c>
      <c r="AV150" s="10" t="s">
        <v>87</v>
      </c>
      <c r="AW150" s="10" t="s">
        <v>36</v>
      </c>
      <c r="AX150" s="10" t="s">
        <v>79</v>
      </c>
      <c r="AY150" s="172" t="s">
        <v>146</v>
      </c>
    </row>
    <row r="151" spans="2:51" s="11" customFormat="1" ht="44.25" customHeight="1">
      <c r="B151" s="173"/>
      <c r="C151" s="174"/>
      <c r="D151" s="174"/>
      <c r="E151" s="175" t="s">
        <v>5</v>
      </c>
      <c r="F151" s="270" t="s">
        <v>181</v>
      </c>
      <c r="G151" s="271"/>
      <c r="H151" s="271"/>
      <c r="I151" s="271"/>
      <c r="J151" s="174"/>
      <c r="K151" s="176">
        <v>540.384</v>
      </c>
      <c r="L151" s="174"/>
      <c r="M151" s="174"/>
      <c r="N151" s="174"/>
      <c r="O151" s="174"/>
      <c r="P151" s="174"/>
      <c r="Q151" s="174"/>
      <c r="R151" s="177"/>
      <c r="T151" s="178"/>
      <c r="U151" s="174"/>
      <c r="V151" s="174"/>
      <c r="W151" s="174"/>
      <c r="X151" s="174"/>
      <c r="Y151" s="174"/>
      <c r="Z151" s="174"/>
      <c r="AA151" s="179"/>
      <c r="AT151" s="180" t="s">
        <v>153</v>
      </c>
      <c r="AU151" s="180" t="s">
        <v>103</v>
      </c>
      <c r="AV151" s="11" t="s">
        <v>103</v>
      </c>
      <c r="AW151" s="11" t="s">
        <v>36</v>
      </c>
      <c r="AX151" s="11" t="s">
        <v>79</v>
      </c>
      <c r="AY151" s="180" t="s">
        <v>146</v>
      </c>
    </row>
    <row r="152" spans="2:51" s="11" customFormat="1" ht="31.5" customHeight="1">
      <c r="B152" s="173"/>
      <c r="C152" s="174"/>
      <c r="D152" s="174"/>
      <c r="E152" s="175" t="s">
        <v>5</v>
      </c>
      <c r="F152" s="270" t="s">
        <v>182</v>
      </c>
      <c r="G152" s="271"/>
      <c r="H152" s="271"/>
      <c r="I152" s="271"/>
      <c r="J152" s="174"/>
      <c r="K152" s="176">
        <v>222.538</v>
      </c>
      <c r="L152" s="174"/>
      <c r="M152" s="174"/>
      <c r="N152" s="174"/>
      <c r="O152" s="174"/>
      <c r="P152" s="174"/>
      <c r="Q152" s="174"/>
      <c r="R152" s="177"/>
      <c r="T152" s="178"/>
      <c r="U152" s="174"/>
      <c r="V152" s="174"/>
      <c r="W152" s="174"/>
      <c r="X152" s="174"/>
      <c r="Y152" s="174"/>
      <c r="Z152" s="174"/>
      <c r="AA152" s="179"/>
      <c r="AT152" s="180" t="s">
        <v>153</v>
      </c>
      <c r="AU152" s="180" t="s">
        <v>103</v>
      </c>
      <c r="AV152" s="11" t="s">
        <v>103</v>
      </c>
      <c r="AW152" s="11" t="s">
        <v>36</v>
      </c>
      <c r="AX152" s="11" t="s">
        <v>79</v>
      </c>
      <c r="AY152" s="180" t="s">
        <v>146</v>
      </c>
    </row>
    <row r="153" spans="2:51" s="10" customFormat="1" ht="22.5" customHeight="1">
      <c r="B153" s="165"/>
      <c r="C153" s="166"/>
      <c r="D153" s="166"/>
      <c r="E153" s="167" t="s">
        <v>5</v>
      </c>
      <c r="F153" s="272" t="s">
        <v>162</v>
      </c>
      <c r="G153" s="273"/>
      <c r="H153" s="273"/>
      <c r="I153" s="273"/>
      <c r="J153" s="166"/>
      <c r="K153" s="168" t="s">
        <v>5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153</v>
      </c>
      <c r="AU153" s="172" t="s">
        <v>103</v>
      </c>
      <c r="AV153" s="10" t="s">
        <v>87</v>
      </c>
      <c r="AW153" s="10" t="s">
        <v>36</v>
      </c>
      <c r="AX153" s="10" t="s">
        <v>79</v>
      </c>
      <c r="AY153" s="172" t="s">
        <v>146</v>
      </c>
    </row>
    <row r="154" spans="2:51" s="11" customFormat="1" ht="31.5" customHeight="1">
      <c r="B154" s="173"/>
      <c r="C154" s="174"/>
      <c r="D154" s="174"/>
      <c r="E154" s="175" t="s">
        <v>5</v>
      </c>
      <c r="F154" s="270" t="s">
        <v>183</v>
      </c>
      <c r="G154" s="271"/>
      <c r="H154" s="271"/>
      <c r="I154" s="271"/>
      <c r="J154" s="174"/>
      <c r="K154" s="176">
        <v>553.44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153</v>
      </c>
      <c r="AU154" s="180" t="s">
        <v>103</v>
      </c>
      <c r="AV154" s="11" t="s">
        <v>103</v>
      </c>
      <c r="AW154" s="11" t="s">
        <v>36</v>
      </c>
      <c r="AX154" s="11" t="s">
        <v>79</v>
      </c>
      <c r="AY154" s="180" t="s">
        <v>146</v>
      </c>
    </row>
    <row r="155" spans="2:51" s="11" customFormat="1" ht="31.5" customHeight="1">
      <c r="B155" s="173"/>
      <c r="C155" s="174"/>
      <c r="D155" s="174"/>
      <c r="E155" s="175" t="s">
        <v>5</v>
      </c>
      <c r="F155" s="270" t="s">
        <v>182</v>
      </c>
      <c r="G155" s="271"/>
      <c r="H155" s="271"/>
      <c r="I155" s="271"/>
      <c r="J155" s="174"/>
      <c r="K155" s="176">
        <v>222.538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153</v>
      </c>
      <c r="AU155" s="180" t="s">
        <v>103</v>
      </c>
      <c r="AV155" s="11" t="s">
        <v>103</v>
      </c>
      <c r="AW155" s="11" t="s">
        <v>36</v>
      </c>
      <c r="AX155" s="11" t="s">
        <v>79</v>
      </c>
      <c r="AY155" s="180" t="s">
        <v>146</v>
      </c>
    </row>
    <row r="156" spans="2:51" s="10" customFormat="1" ht="22.5" customHeight="1">
      <c r="B156" s="165"/>
      <c r="C156" s="166"/>
      <c r="D156" s="166"/>
      <c r="E156" s="167" t="s">
        <v>5</v>
      </c>
      <c r="F156" s="272" t="s">
        <v>164</v>
      </c>
      <c r="G156" s="273"/>
      <c r="H156" s="273"/>
      <c r="I156" s="273"/>
      <c r="J156" s="166"/>
      <c r="K156" s="168" t="s">
        <v>5</v>
      </c>
      <c r="L156" s="166"/>
      <c r="M156" s="166"/>
      <c r="N156" s="166"/>
      <c r="O156" s="166"/>
      <c r="P156" s="166"/>
      <c r="Q156" s="166"/>
      <c r="R156" s="169"/>
      <c r="T156" s="170"/>
      <c r="U156" s="166"/>
      <c r="V156" s="166"/>
      <c r="W156" s="166"/>
      <c r="X156" s="166"/>
      <c r="Y156" s="166"/>
      <c r="Z156" s="166"/>
      <c r="AA156" s="171"/>
      <c r="AT156" s="172" t="s">
        <v>153</v>
      </c>
      <c r="AU156" s="172" t="s">
        <v>103</v>
      </c>
      <c r="AV156" s="10" t="s">
        <v>87</v>
      </c>
      <c r="AW156" s="10" t="s">
        <v>36</v>
      </c>
      <c r="AX156" s="10" t="s">
        <v>79</v>
      </c>
      <c r="AY156" s="172" t="s">
        <v>146</v>
      </c>
    </row>
    <row r="157" spans="2:51" s="11" customFormat="1" ht="22.5" customHeight="1">
      <c r="B157" s="173"/>
      <c r="C157" s="174"/>
      <c r="D157" s="174"/>
      <c r="E157" s="175" t="s">
        <v>5</v>
      </c>
      <c r="F157" s="270" t="s">
        <v>184</v>
      </c>
      <c r="G157" s="271"/>
      <c r="H157" s="271"/>
      <c r="I157" s="271"/>
      <c r="J157" s="174"/>
      <c r="K157" s="176">
        <v>17.28</v>
      </c>
      <c r="L157" s="174"/>
      <c r="M157" s="174"/>
      <c r="N157" s="174"/>
      <c r="O157" s="174"/>
      <c r="P157" s="174"/>
      <c r="Q157" s="174"/>
      <c r="R157" s="177"/>
      <c r="T157" s="178"/>
      <c r="U157" s="174"/>
      <c r="V157" s="174"/>
      <c r="W157" s="174"/>
      <c r="X157" s="174"/>
      <c r="Y157" s="174"/>
      <c r="Z157" s="174"/>
      <c r="AA157" s="179"/>
      <c r="AT157" s="180" t="s">
        <v>153</v>
      </c>
      <c r="AU157" s="180" t="s">
        <v>103</v>
      </c>
      <c r="AV157" s="11" t="s">
        <v>103</v>
      </c>
      <c r="AW157" s="11" t="s">
        <v>36</v>
      </c>
      <c r="AX157" s="11" t="s">
        <v>79</v>
      </c>
      <c r="AY157" s="180" t="s">
        <v>146</v>
      </c>
    </row>
    <row r="158" spans="2:51" s="12" customFormat="1" ht="22.5" customHeight="1">
      <c r="B158" s="181"/>
      <c r="C158" s="182"/>
      <c r="D158" s="182"/>
      <c r="E158" s="183" t="s">
        <v>5</v>
      </c>
      <c r="F158" s="274" t="s">
        <v>155</v>
      </c>
      <c r="G158" s="275"/>
      <c r="H158" s="275"/>
      <c r="I158" s="275"/>
      <c r="J158" s="182"/>
      <c r="K158" s="184">
        <v>1556.18</v>
      </c>
      <c r="L158" s="182"/>
      <c r="M158" s="182"/>
      <c r="N158" s="182"/>
      <c r="O158" s="182"/>
      <c r="P158" s="182"/>
      <c r="Q158" s="182"/>
      <c r="R158" s="185"/>
      <c r="T158" s="186"/>
      <c r="U158" s="182"/>
      <c r="V158" s="182"/>
      <c r="W158" s="182"/>
      <c r="X158" s="182"/>
      <c r="Y158" s="182"/>
      <c r="Z158" s="182"/>
      <c r="AA158" s="187"/>
      <c r="AT158" s="188" t="s">
        <v>153</v>
      </c>
      <c r="AU158" s="188" t="s">
        <v>103</v>
      </c>
      <c r="AV158" s="12" t="s">
        <v>150</v>
      </c>
      <c r="AW158" s="12" t="s">
        <v>36</v>
      </c>
      <c r="AX158" s="12" t="s">
        <v>87</v>
      </c>
      <c r="AY158" s="188" t="s">
        <v>146</v>
      </c>
    </row>
    <row r="159" spans="2:65" s="1" customFormat="1" ht="31.5" customHeight="1">
      <c r="B159" s="130"/>
      <c r="C159" s="158" t="s">
        <v>185</v>
      </c>
      <c r="D159" s="158" t="s">
        <v>147</v>
      </c>
      <c r="E159" s="159" t="s">
        <v>186</v>
      </c>
      <c r="F159" s="267" t="s">
        <v>187</v>
      </c>
      <c r="G159" s="267"/>
      <c r="H159" s="267"/>
      <c r="I159" s="267"/>
      <c r="J159" s="160" t="s">
        <v>173</v>
      </c>
      <c r="K159" s="161">
        <v>1556.18</v>
      </c>
      <c r="L159" s="265">
        <v>0</v>
      </c>
      <c r="M159" s="265"/>
      <c r="N159" s="251">
        <f>ROUND(L159*K159,2)</f>
        <v>0</v>
      </c>
      <c r="O159" s="251"/>
      <c r="P159" s="251"/>
      <c r="Q159" s="251"/>
      <c r="R159" s="133"/>
      <c r="T159" s="162" t="s">
        <v>5</v>
      </c>
      <c r="U159" s="46" t="s">
        <v>44</v>
      </c>
      <c r="V159" s="38"/>
      <c r="W159" s="163">
        <f>V159*K159</f>
        <v>0</v>
      </c>
      <c r="X159" s="163">
        <v>0</v>
      </c>
      <c r="Y159" s="163">
        <f>X159*K159</f>
        <v>0</v>
      </c>
      <c r="Z159" s="163">
        <v>0</v>
      </c>
      <c r="AA159" s="164">
        <f>Z159*K159</f>
        <v>0</v>
      </c>
      <c r="AR159" s="20" t="s">
        <v>150</v>
      </c>
      <c r="AT159" s="20" t="s">
        <v>147</v>
      </c>
      <c r="AU159" s="20" t="s">
        <v>103</v>
      </c>
      <c r="AY159" s="20" t="s">
        <v>146</v>
      </c>
      <c r="BE159" s="104">
        <f>IF(U159="základní",N159,0)</f>
        <v>0</v>
      </c>
      <c r="BF159" s="104">
        <f>IF(U159="snížená",N159,0)</f>
        <v>0</v>
      </c>
      <c r="BG159" s="104">
        <f>IF(U159="zákl. přenesená",N159,0)</f>
        <v>0</v>
      </c>
      <c r="BH159" s="104">
        <f>IF(U159="sníž. přenesená",N159,0)</f>
        <v>0</v>
      </c>
      <c r="BI159" s="104">
        <f>IF(U159="nulová",N159,0)</f>
        <v>0</v>
      </c>
      <c r="BJ159" s="20" t="s">
        <v>87</v>
      </c>
      <c r="BK159" s="104">
        <f>ROUND(L159*K159,2)</f>
        <v>0</v>
      </c>
      <c r="BL159" s="20" t="s">
        <v>150</v>
      </c>
      <c r="BM159" s="20" t="s">
        <v>188</v>
      </c>
    </row>
    <row r="160" spans="2:65" s="1" customFormat="1" ht="31.5" customHeight="1">
      <c r="B160" s="130"/>
      <c r="C160" s="158" t="s">
        <v>189</v>
      </c>
      <c r="D160" s="158" t="s">
        <v>147</v>
      </c>
      <c r="E160" s="159" t="s">
        <v>190</v>
      </c>
      <c r="F160" s="267" t="s">
        <v>191</v>
      </c>
      <c r="G160" s="267"/>
      <c r="H160" s="267"/>
      <c r="I160" s="267"/>
      <c r="J160" s="160" t="s">
        <v>173</v>
      </c>
      <c r="K160" s="161">
        <v>1556.18</v>
      </c>
      <c r="L160" s="265">
        <v>0</v>
      </c>
      <c r="M160" s="265"/>
      <c r="N160" s="251">
        <f>ROUND(L160*K160,2)</f>
        <v>0</v>
      </c>
      <c r="O160" s="251"/>
      <c r="P160" s="251"/>
      <c r="Q160" s="251"/>
      <c r="R160" s="133"/>
      <c r="T160" s="162" t="s">
        <v>5</v>
      </c>
      <c r="U160" s="46" t="s">
        <v>44</v>
      </c>
      <c r="V160" s="38"/>
      <c r="W160" s="163">
        <f>V160*K160</f>
        <v>0</v>
      </c>
      <c r="X160" s="163">
        <v>0</v>
      </c>
      <c r="Y160" s="163">
        <f>X160*K160</f>
        <v>0</v>
      </c>
      <c r="Z160" s="163">
        <v>0</v>
      </c>
      <c r="AA160" s="164">
        <f>Z160*K160</f>
        <v>0</v>
      </c>
      <c r="AR160" s="20" t="s">
        <v>150</v>
      </c>
      <c r="AT160" s="20" t="s">
        <v>147</v>
      </c>
      <c r="AU160" s="20" t="s">
        <v>103</v>
      </c>
      <c r="AY160" s="20" t="s">
        <v>146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20" t="s">
        <v>87</v>
      </c>
      <c r="BK160" s="104">
        <f>ROUND(L160*K160,2)</f>
        <v>0</v>
      </c>
      <c r="BL160" s="20" t="s">
        <v>150</v>
      </c>
      <c r="BM160" s="20" t="s">
        <v>192</v>
      </c>
    </row>
    <row r="161" spans="2:65" s="1" customFormat="1" ht="31.5" customHeight="1">
      <c r="B161" s="130"/>
      <c r="C161" s="158" t="s">
        <v>193</v>
      </c>
      <c r="D161" s="158" t="s">
        <v>147</v>
      </c>
      <c r="E161" s="159" t="s">
        <v>194</v>
      </c>
      <c r="F161" s="267" t="s">
        <v>195</v>
      </c>
      <c r="G161" s="267"/>
      <c r="H161" s="267"/>
      <c r="I161" s="267"/>
      <c r="J161" s="160" t="s">
        <v>173</v>
      </c>
      <c r="K161" s="161">
        <v>443.735</v>
      </c>
      <c r="L161" s="265">
        <v>0</v>
      </c>
      <c r="M161" s="265"/>
      <c r="N161" s="251">
        <f>ROUND(L161*K161,2)</f>
        <v>0</v>
      </c>
      <c r="O161" s="251"/>
      <c r="P161" s="251"/>
      <c r="Q161" s="251"/>
      <c r="R161" s="133"/>
      <c r="T161" s="162" t="s">
        <v>5</v>
      </c>
      <c r="U161" s="46" t="s">
        <v>44</v>
      </c>
      <c r="V161" s="38"/>
      <c r="W161" s="163">
        <f>V161*K161</f>
        <v>0</v>
      </c>
      <c r="X161" s="163">
        <v>0</v>
      </c>
      <c r="Y161" s="163">
        <f>X161*K161</f>
        <v>0</v>
      </c>
      <c r="Z161" s="163">
        <v>0</v>
      </c>
      <c r="AA161" s="164">
        <f>Z161*K161</f>
        <v>0</v>
      </c>
      <c r="AR161" s="20" t="s">
        <v>150</v>
      </c>
      <c r="AT161" s="20" t="s">
        <v>147</v>
      </c>
      <c r="AU161" s="20" t="s">
        <v>103</v>
      </c>
      <c r="AY161" s="20" t="s">
        <v>146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20" t="s">
        <v>87</v>
      </c>
      <c r="BK161" s="104">
        <f>ROUND(L161*K161,2)</f>
        <v>0</v>
      </c>
      <c r="BL161" s="20" t="s">
        <v>150</v>
      </c>
      <c r="BM161" s="20" t="s">
        <v>196</v>
      </c>
    </row>
    <row r="162" spans="2:51" s="10" customFormat="1" ht="22.5" customHeight="1">
      <c r="B162" s="165"/>
      <c r="C162" s="166"/>
      <c r="D162" s="166"/>
      <c r="E162" s="167" t="s">
        <v>5</v>
      </c>
      <c r="F162" s="268" t="s">
        <v>160</v>
      </c>
      <c r="G162" s="269"/>
      <c r="H162" s="269"/>
      <c r="I162" s="269"/>
      <c r="J162" s="166"/>
      <c r="K162" s="168" t="s">
        <v>5</v>
      </c>
      <c r="L162" s="166"/>
      <c r="M162" s="166"/>
      <c r="N162" s="166"/>
      <c r="O162" s="166"/>
      <c r="P162" s="166"/>
      <c r="Q162" s="166"/>
      <c r="R162" s="169"/>
      <c r="T162" s="170"/>
      <c r="U162" s="166"/>
      <c r="V162" s="166"/>
      <c r="W162" s="166"/>
      <c r="X162" s="166"/>
      <c r="Y162" s="166"/>
      <c r="Z162" s="166"/>
      <c r="AA162" s="171"/>
      <c r="AT162" s="172" t="s">
        <v>153</v>
      </c>
      <c r="AU162" s="172" t="s">
        <v>103</v>
      </c>
      <c r="AV162" s="10" t="s">
        <v>87</v>
      </c>
      <c r="AW162" s="10" t="s">
        <v>36</v>
      </c>
      <c r="AX162" s="10" t="s">
        <v>79</v>
      </c>
      <c r="AY162" s="172" t="s">
        <v>146</v>
      </c>
    </row>
    <row r="163" spans="2:51" s="11" customFormat="1" ht="44.25" customHeight="1">
      <c r="B163" s="173"/>
      <c r="C163" s="174"/>
      <c r="D163" s="174"/>
      <c r="E163" s="175" t="s">
        <v>5</v>
      </c>
      <c r="F163" s="270" t="s">
        <v>197</v>
      </c>
      <c r="G163" s="271"/>
      <c r="H163" s="271"/>
      <c r="I163" s="271"/>
      <c r="J163" s="174"/>
      <c r="K163" s="176">
        <v>162.115</v>
      </c>
      <c r="L163" s="174"/>
      <c r="M163" s="174"/>
      <c r="N163" s="174"/>
      <c r="O163" s="174"/>
      <c r="P163" s="174"/>
      <c r="Q163" s="174"/>
      <c r="R163" s="177"/>
      <c r="T163" s="178"/>
      <c r="U163" s="174"/>
      <c r="V163" s="174"/>
      <c r="W163" s="174"/>
      <c r="X163" s="174"/>
      <c r="Y163" s="174"/>
      <c r="Z163" s="174"/>
      <c r="AA163" s="179"/>
      <c r="AT163" s="180" t="s">
        <v>153</v>
      </c>
      <c r="AU163" s="180" t="s">
        <v>103</v>
      </c>
      <c r="AV163" s="11" t="s">
        <v>103</v>
      </c>
      <c r="AW163" s="11" t="s">
        <v>36</v>
      </c>
      <c r="AX163" s="11" t="s">
        <v>79</v>
      </c>
      <c r="AY163" s="180" t="s">
        <v>146</v>
      </c>
    </row>
    <row r="164" spans="2:51" s="11" customFormat="1" ht="31.5" customHeight="1">
      <c r="B164" s="173"/>
      <c r="C164" s="174"/>
      <c r="D164" s="174"/>
      <c r="E164" s="175" t="s">
        <v>5</v>
      </c>
      <c r="F164" s="270" t="s">
        <v>198</v>
      </c>
      <c r="G164" s="271"/>
      <c r="H164" s="271"/>
      <c r="I164" s="271"/>
      <c r="J164" s="174"/>
      <c r="K164" s="176">
        <v>55.634</v>
      </c>
      <c r="L164" s="174"/>
      <c r="M164" s="174"/>
      <c r="N164" s="174"/>
      <c r="O164" s="174"/>
      <c r="P164" s="174"/>
      <c r="Q164" s="174"/>
      <c r="R164" s="177"/>
      <c r="T164" s="178"/>
      <c r="U164" s="174"/>
      <c r="V164" s="174"/>
      <c r="W164" s="174"/>
      <c r="X164" s="174"/>
      <c r="Y164" s="174"/>
      <c r="Z164" s="174"/>
      <c r="AA164" s="179"/>
      <c r="AT164" s="180" t="s">
        <v>153</v>
      </c>
      <c r="AU164" s="180" t="s">
        <v>103</v>
      </c>
      <c r="AV164" s="11" t="s">
        <v>103</v>
      </c>
      <c r="AW164" s="11" t="s">
        <v>36</v>
      </c>
      <c r="AX164" s="11" t="s">
        <v>79</v>
      </c>
      <c r="AY164" s="180" t="s">
        <v>146</v>
      </c>
    </row>
    <row r="165" spans="2:51" s="10" customFormat="1" ht="22.5" customHeight="1">
      <c r="B165" s="165"/>
      <c r="C165" s="166"/>
      <c r="D165" s="166"/>
      <c r="E165" s="167" t="s">
        <v>5</v>
      </c>
      <c r="F165" s="272" t="s">
        <v>162</v>
      </c>
      <c r="G165" s="273"/>
      <c r="H165" s="273"/>
      <c r="I165" s="273"/>
      <c r="J165" s="166"/>
      <c r="K165" s="168" t="s">
        <v>5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153</v>
      </c>
      <c r="AU165" s="172" t="s">
        <v>103</v>
      </c>
      <c r="AV165" s="10" t="s">
        <v>87</v>
      </c>
      <c r="AW165" s="10" t="s">
        <v>36</v>
      </c>
      <c r="AX165" s="10" t="s">
        <v>79</v>
      </c>
      <c r="AY165" s="172" t="s">
        <v>146</v>
      </c>
    </row>
    <row r="166" spans="2:51" s="11" customFormat="1" ht="22.5" customHeight="1">
      <c r="B166" s="173"/>
      <c r="C166" s="174"/>
      <c r="D166" s="174"/>
      <c r="E166" s="175" t="s">
        <v>5</v>
      </c>
      <c r="F166" s="270" t="s">
        <v>199</v>
      </c>
      <c r="G166" s="271"/>
      <c r="H166" s="271"/>
      <c r="I166" s="271"/>
      <c r="J166" s="174"/>
      <c r="K166" s="176">
        <v>166.032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153</v>
      </c>
      <c r="AU166" s="180" t="s">
        <v>103</v>
      </c>
      <c r="AV166" s="11" t="s">
        <v>103</v>
      </c>
      <c r="AW166" s="11" t="s">
        <v>36</v>
      </c>
      <c r="AX166" s="11" t="s">
        <v>79</v>
      </c>
      <c r="AY166" s="180" t="s">
        <v>146</v>
      </c>
    </row>
    <row r="167" spans="2:51" s="11" customFormat="1" ht="31.5" customHeight="1">
      <c r="B167" s="173"/>
      <c r="C167" s="174"/>
      <c r="D167" s="174"/>
      <c r="E167" s="175" t="s">
        <v>5</v>
      </c>
      <c r="F167" s="270" t="s">
        <v>198</v>
      </c>
      <c r="G167" s="271"/>
      <c r="H167" s="271"/>
      <c r="I167" s="271"/>
      <c r="J167" s="174"/>
      <c r="K167" s="176">
        <v>55.634</v>
      </c>
      <c r="L167" s="174"/>
      <c r="M167" s="174"/>
      <c r="N167" s="174"/>
      <c r="O167" s="174"/>
      <c r="P167" s="174"/>
      <c r="Q167" s="174"/>
      <c r="R167" s="177"/>
      <c r="T167" s="178"/>
      <c r="U167" s="174"/>
      <c r="V167" s="174"/>
      <c r="W167" s="174"/>
      <c r="X167" s="174"/>
      <c r="Y167" s="174"/>
      <c r="Z167" s="174"/>
      <c r="AA167" s="179"/>
      <c r="AT167" s="180" t="s">
        <v>153</v>
      </c>
      <c r="AU167" s="180" t="s">
        <v>103</v>
      </c>
      <c r="AV167" s="11" t="s">
        <v>103</v>
      </c>
      <c r="AW167" s="11" t="s">
        <v>36</v>
      </c>
      <c r="AX167" s="11" t="s">
        <v>79</v>
      </c>
      <c r="AY167" s="180" t="s">
        <v>146</v>
      </c>
    </row>
    <row r="168" spans="2:51" s="10" customFormat="1" ht="22.5" customHeight="1">
      <c r="B168" s="165"/>
      <c r="C168" s="166"/>
      <c r="D168" s="166"/>
      <c r="E168" s="167" t="s">
        <v>5</v>
      </c>
      <c r="F168" s="272" t="s">
        <v>164</v>
      </c>
      <c r="G168" s="273"/>
      <c r="H168" s="273"/>
      <c r="I168" s="273"/>
      <c r="J168" s="166"/>
      <c r="K168" s="168" t="s">
        <v>5</v>
      </c>
      <c r="L168" s="166"/>
      <c r="M168" s="166"/>
      <c r="N168" s="166"/>
      <c r="O168" s="166"/>
      <c r="P168" s="166"/>
      <c r="Q168" s="166"/>
      <c r="R168" s="169"/>
      <c r="T168" s="170"/>
      <c r="U168" s="166"/>
      <c r="V168" s="166"/>
      <c r="W168" s="166"/>
      <c r="X168" s="166"/>
      <c r="Y168" s="166"/>
      <c r="Z168" s="166"/>
      <c r="AA168" s="171"/>
      <c r="AT168" s="172" t="s">
        <v>153</v>
      </c>
      <c r="AU168" s="172" t="s">
        <v>103</v>
      </c>
      <c r="AV168" s="10" t="s">
        <v>87</v>
      </c>
      <c r="AW168" s="10" t="s">
        <v>36</v>
      </c>
      <c r="AX168" s="10" t="s">
        <v>79</v>
      </c>
      <c r="AY168" s="172" t="s">
        <v>146</v>
      </c>
    </row>
    <row r="169" spans="2:51" s="11" customFormat="1" ht="22.5" customHeight="1">
      <c r="B169" s="173"/>
      <c r="C169" s="174"/>
      <c r="D169" s="174"/>
      <c r="E169" s="175" t="s">
        <v>5</v>
      </c>
      <c r="F169" s="270" t="s">
        <v>200</v>
      </c>
      <c r="G169" s="271"/>
      <c r="H169" s="271"/>
      <c r="I169" s="271"/>
      <c r="J169" s="174"/>
      <c r="K169" s="176">
        <v>4.32</v>
      </c>
      <c r="L169" s="174"/>
      <c r="M169" s="174"/>
      <c r="N169" s="174"/>
      <c r="O169" s="174"/>
      <c r="P169" s="174"/>
      <c r="Q169" s="174"/>
      <c r="R169" s="177"/>
      <c r="T169" s="178"/>
      <c r="U169" s="174"/>
      <c r="V169" s="174"/>
      <c r="W169" s="174"/>
      <c r="X169" s="174"/>
      <c r="Y169" s="174"/>
      <c r="Z169" s="174"/>
      <c r="AA169" s="179"/>
      <c r="AT169" s="180" t="s">
        <v>153</v>
      </c>
      <c r="AU169" s="180" t="s">
        <v>103</v>
      </c>
      <c r="AV169" s="11" t="s">
        <v>103</v>
      </c>
      <c r="AW169" s="11" t="s">
        <v>36</v>
      </c>
      <c r="AX169" s="11" t="s">
        <v>79</v>
      </c>
      <c r="AY169" s="180" t="s">
        <v>146</v>
      </c>
    </row>
    <row r="170" spans="2:51" s="12" customFormat="1" ht="22.5" customHeight="1">
      <c r="B170" s="181"/>
      <c r="C170" s="182"/>
      <c r="D170" s="182"/>
      <c r="E170" s="183" t="s">
        <v>5</v>
      </c>
      <c r="F170" s="274" t="s">
        <v>155</v>
      </c>
      <c r="G170" s="275"/>
      <c r="H170" s="275"/>
      <c r="I170" s="275"/>
      <c r="J170" s="182"/>
      <c r="K170" s="184">
        <v>443.735</v>
      </c>
      <c r="L170" s="182"/>
      <c r="M170" s="182"/>
      <c r="N170" s="182"/>
      <c r="O170" s="182"/>
      <c r="P170" s="182"/>
      <c r="Q170" s="182"/>
      <c r="R170" s="185"/>
      <c r="T170" s="186"/>
      <c r="U170" s="182"/>
      <c r="V170" s="182"/>
      <c r="W170" s="182"/>
      <c r="X170" s="182"/>
      <c r="Y170" s="182"/>
      <c r="Z170" s="182"/>
      <c r="AA170" s="187"/>
      <c r="AT170" s="188" t="s">
        <v>153</v>
      </c>
      <c r="AU170" s="188" t="s">
        <v>103</v>
      </c>
      <c r="AV170" s="12" t="s">
        <v>150</v>
      </c>
      <c r="AW170" s="12" t="s">
        <v>36</v>
      </c>
      <c r="AX170" s="12" t="s">
        <v>87</v>
      </c>
      <c r="AY170" s="188" t="s">
        <v>146</v>
      </c>
    </row>
    <row r="171" spans="2:65" s="1" customFormat="1" ht="31.5" customHeight="1">
      <c r="B171" s="130"/>
      <c r="C171" s="158" t="s">
        <v>201</v>
      </c>
      <c r="D171" s="158" t="s">
        <v>147</v>
      </c>
      <c r="E171" s="159" t="s">
        <v>202</v>
      </c>
      <c r="F171" s="267" t="s">
        <v>203</v>
      </c>
      <c r="G171" s="267"/>
      <c r="H171" s="267"/>
      <c r="I171" s="267"/>
      <c r="J171" s="160" t="s">
        <v>173</v>
      </c>
      <c r="K171" s="161">
        <v>1112.445</v>
      </c>
      <c r="L171" s="265">
        <v>0</v>
      </c>
      <c r="M171" s="265"/>
      <c r="N171" s="251">
        <f>ROUND(L171*K171,2)</f>
        <v>0</v>
      </c>
      <c r="O171" s="251"/>
      <c r="P171" s="251"/>
      <c r="Q171" s="251"/>
      <c r="R171" s="133"/>
      <c r="T171" s="162" t="s">
        <v>5</v>
      </c>
      <c r="U171" s="46" t="s">
        <v>44</v>
      </c>
      <c r="V171" s="38"/>
      <c r="W171" s="163">
        <f>V171*K171</f>
        <v>0</v>
      </c>
      <c r="X171" s="163">
        <v>0</v>
      </c>
      <c r="Y171" s="163">
        <f>X171*K171</f>
        <v>0</v>
      </c>
      <c r="Z171" s="163">
        <v>0</v>
      </c>
      <c r="AA171" s="164">
        <f>Z171*K171</f>
        <v>0</v>
      </c>
      <c r="AR171" s="20" t="s">
        <v>150</v>
      </c>
      <c r="AT171" s="20" t="s">
        <v>147</v>
      </c>
      <c r="AU171" s="20" t="s">
        <v>103</v>
      </c>
      <c r="AY171" s="20" t="s">
        <v>146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20" t="s">
        <v>87</v>
      </c>
      <c r="BK171" s="104">
        <f>ROUND(L171*K171,2)</f>
        <v>0</v>
      </c>
      <c r="BL171" s="20" t="s">
        <v>150</v>
      </c>
      <c r="BM171" s="20" t="s">
        <v>204</v>
      </c>
    </row>
    <row r="172" spans="2:51" s="11" customFormat="1" ht="22.5" customHeight="1">
      <c r="B172" s="173"/>
      <c r="C172" s="174"/>
      <c r="D172" s="174"/>
      <c r="E172" s="175" t="s">
        <v>5</v>
      </c>
      <c r="F172" s="276" t="s">
        <v>205</v>
      </c>
      <c r="G172" s="277"/>
      <c r="H172" s="277"/>
      <c r="I172" s="277"/>
      <c r="J172" s="174"/>
      <c r="K172" s="176">
        <v>1112.445</v>
      </c>
      <c r="L172" s="174"/>
      <c r="M172" s="174"/>
      <c r="N172" s="174"/>
      <c r="O172" s="174"/>
      <c r="P172" s="174"/>
      <c r="Q172" s="174"/>
      <c r="R172" s="177"/>
      <c r="T172" s="178"/>
      <c r="U172" s="174"/>
      <c r="V172" s="174"/>
      <c r="W172" s="174"/>
      <c r="X172" s="174"/>
      <c r="Y172" s="174"/>
      <c r="Z172" s="174"/>
      <c r="AA172" s="179"/>
      <c r="AT172" s="180" t="s">
        <v>153</v>
      </c>
      <c r="AU172" s="180" t="s">
        <v>103</v>
      </c>
      <c r="AV172" s="11" t="s">
        <v>103</v>
      </c>
      <c r="AW172" s="11" t="s">
        <v>36</v>
      </c>
      <c r="AX172" s="11" t="s">
        <v>79</v>
      </c>
      <c r="AY172" s="180" t="s">
        <v>146</v>
      </c>
    </row>
    <row r="173" spans="2:51" s="12" customFormat="1" ht="22.5" customHeight="1">
      <c r="B173" s="181"/>
      <c r="C173" s="182"/>
      <c r="D173" s="182"/>
      <c r="E173" s="183" t="s">
        <v>5</v>
      </c>
      <c r="F173" s="274" t="s">
        <v>155</v>
      </c>
      <c r="G173" s="275"/>
      <c r="H173" s="275"/>
      <c r="I173" s="275"/>
      <c r="J173" s="182"/>
      <c r="K173" s="184">
        <v>1112.445</v>
      </c>
      <c r="L173" s="182"/>
      <c r="M173" s="182"/>
      <c r="N173" s="182"/>
      <c r="O173" s="182"/>
      <c r="P173" s="182"/>
      <c r="Q173" s="182"/>
      <c r="R173" s="185"/>
      <c r="T173" s="186"/>
      <c r="U173" s="182"/>
      <c r="V173" s="182"/>
      <c r="W173" s="182"/>
      <c r="X173" s="182"/>
      <c r="Y173" s="182"/>
      <c r="Z173" s="182"/>
      <c r="AA173" s="187"/>
      <c r="AT173" s="188" t="s">
        <v>153</v>
      </c>
      <c r="AU173" s="188" t="s">
        <v>103</v>
      </c>
      <c r="AV173" s="12" t="s">
        <v>150</v>
      </c>
      <c r="AW173" s="12" t="s">
        <v>36</v>
      </c>
      <c r="AX173" s="12" t="s">
        <v>87</v>
      </c>
      <c r="AY173" s="188" t="s">
        <v>146</v>
      </c>
    </row>
    <row r="174" spans="2:65" s="1" customFormat="1" ht="31.5" customHeight="1">
      <c r="B174" s="130"/>
      <c r="C174" s="158" t="s">
        <v>206</v>
      </c>
      <c r="D174" s="158" t="s">
        <v>147</v>
      </c>
      <c r="E174" s="159" t="s">
        <v>207</v>
      </c>
      <c r="F174" s="267" t="s">
        <v>208</v>
      </c>
      <c r="G174" s="267"/>
      <c r="H174" s="267"/>
      <c r="I174" s="267"/>
      <c r="J174" s="160" t="s">
        <v>173</v>
      </c>
      <c r="K174" s="161">
        <v>443.735</v>
      </c>
      <c r="L174" s="265">
        <v>0</v>
      </c>
      <c r="M174" s="265"/>
      <c r="N174" s="251">
        <f>ROUND(L174*K174,2)</f>
        <v>0</v>
      </c>
      <c r="O174" s="251"/>
      <c r="P174" s="251"/>
      <c r="Q174" s="251"/>
      <c r="R174" s="133"/>
      <c r="T174" s="162" t="s">
        <v>5</v>
      </c>
      <c r="U174" s="46" t="s">
        <v>44</v>
      </c>
      <c r="V174" s="38"/>
      <c r="W174" s="163">
        <f>V174*K174</f>
        <v>0</v>
      </c>
      <c r="X174" s="163">
        <v>0</v>
      </c>
      <c r="Y174" s="163">
        <f>X174*K174</f>
        <v>0</v>
      </c>
      <c r="Z174" s="163">
        <v>0</v>
      </c>
      <c r="AA174" s="164">
        <f>Z174*K174</f>
        <v>0</v>
      </c>
      <c r="AR174" s="20" t="s">
        <v>150</v>
      </c>
      <c r="AT174" s="20" t="s">
        <v>147</v>
      </c>
      <c r="AU174" s="20" t="s">
        <v>103</v>
      </c>
      <c r="AY174" s="20" t="s">
        <v>146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20" t="s">
        <v>87</v>
      </c>
      <c r="BK174" s="104">
        <f>ROUND(L174*K174,2)</f>
        <v>0</v>
      </c>
      <c r="BL174" s="20" t="s">
        <v>150</v>
      </c>
      <c r="BM174" s="20" t="s">
        <v>209</v>
      </c>
    </row>
    <row r="175" spans="2:65" s="1" customFormat="1" ht="22.5" customHeight="1">
      <c r="B175" s="130"/>
      <c r="C175" s="158" t="s">
        <v>210</v>
      </c>
      <c r="D175" s="158" t="s">
        <v>147</v>
      </c>
      <c r="E175" s="159" t="s">
        <v>211</v>
      </c>
      <c r="F175" s="267" t="s">
        <v>212</v>
      </c>
      <c r="G175" s="267"/>
      <c r="H175" s="267"/>
      <c r="I175" s="267"/>
      <c r="J175" s="160" t="s">
        <v>173</v>
      </c>
      <c r="K175" s="161">
        <v>443.735</v>
      </c>
      <c r="L175" s="265">
        <v>0</v>
      </c>
      <c r="M175" s="265"/>
      <c r="N175" s="251">
        <f>ROUND(L175*K175,2)</f>
        <v>0</v>
      </c>
      <c r="O175" s="251"/>
      <c r="P175" s="251"/>
      <c r="Q175" s="251"/>
      <c r="R175" s="133"/>
      <c r="T175" s="162" t="s">
        <v>5</v>
      </c>
      <c r="U175" s="46" t="s">
        <v>44</v>
      </c>
      <c r="V175" s="38"/>
      <c r="W175" s="163">
        <f>V175*K175</f>
        <v>0</v>
      </c>
      <c r="X175" s="163">
        <v>0</v>
      </c>
      <c r="Y175" s="163">
        <f>X175*K175</f>
        <v>0</v>
      </c>
      <c r="Z175" s="163">
        <v>0</v>
      </c>
      <c r="AA175" s="164">
        <f>Z175*K175</f>
        <v>0</v>
      </c>
      <c r="AR175" s="20" t="s">
        <v>150</v>
      </c>
      <c r="AT175" s="20" t="s">
        <v>147</v>
      </c>
      <c r="AU175" s="20" t="s">
        <v>103</v>
      </c>
      <c r="AY175" s="20" t="s">
        <v>146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20" t="s">
        <v>87</v>
      </c>
      <c r="BK175" s="104">
        <f>ROUND(L175*K175,2)</f>
        <v>0</v>
      </c>
      <c r="BL175" s="20" t="s">
        <v>150</v>
      </c>
      <c r="BM175" s="20" t="s">
        <v>213</v>
      </c>
    </row>
    <row r="176" spans="2:65" s="1" customFormat="1" ht="31.5" customHeight="1">
      <c r="B176" s="130"/>
      <c r="C176" s="158" t="s">
        <v>214</v>
      </c>
      <c r="D176" s="158" t="s">
        <v>147</v>
      </c>
      <c r="E176" s="159" t="s">
        <v>215</v>
      </c>
      <c r="F176" s="267" t="s">
        <v>216</v>
      </c>
      <c r="G176" s="267"/>
      <c r="H176" s="267"/>
      <c r="I176" s="267"/>
      <c r="J176" s="160" t="s">
        <v>217</v>
      </c>
      <c r="K176" s="161">
        <v>827.566</v>
      </c>
      <c r="L176" s="265">
        <v>0</v>
      </c>
      <c r="M176" s="265"/>
      <c r="N176" s="251">
        <f>ROUND(L176*K176,2)</f>
        <v>0</v>
      </c>
      <c r="O176" s="251"/>
      <c r="P176" s="251"/>
      <c r="Q176" s="251"/>
      <c r="R176" s="133"/>
      <c r="T176" s="162" t="s">
        <v>5</v>
      </c>
      <c r="U176" s="46" t="s">
        <v>44</v>
      </c>
      <c r="V176" s="38"/>
      <c r="W176" s="163">
        <f>V176*K176</f>
        <v>0</v>
      </c>
      <c r="X176" s="163">
        <v>0</v>
      </c>
      <c r="Y176" s="163">
        <f>X176*K176</f>
        <v>0</v>
      </c>
      <c r="Z176" s="163">
        <v>0</v>
      </c>
      <c r="AA176" s="164">
        <f>Z176*K176</f>
        <v>0</v>
      </c>
      <c r="AR176" s="20" t="s">
        <v>150</v>
      </c>
      <c r="AT176" s="20" t="s">
        <v>147</v>
      </c>
      <c r="AU176" s="20" t="s">
        <v>103</v>
      </c>
      <c r="AY176" s="20" t="s">
        <v>146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20" t="s">
        <v>87</v>
      </c>
      <c r="BK176" s="104">
        <f>ROUND(L176*K176,2)</f>
        <v>0</v>
      </c>
      <c r="BL176" s="20" t="s">
        <v>150</v>
      </c>
      <c r="BM176" s="20" t="s">
        <v>218</v>
      </c>
    </row>
    <row r="177" spans="2:51" s="11" customFormat="1" ht="22.5" customHeight="1">
      <c r="B177" s="173"/>
      <c r="C177" s="174"/>
      <c r="D177" s="174"/>
      <c r="E177" s="175" t="s">
        <v>5</v>
      </c>
      <c r="F177" s="276" t="s">
        <v>219</v>
      </c>
      <c r="G177" s="277"/>
      <c r="H177" s="277"/>
      <c r="I177" s="277"/>
      <c r="J177" s="174"/>
      <c r="K177" s="176">
        <v>827.566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153</v>
      </c>
      <c r="AU177" s="180" t="s">
        <v>103</v>
      </c>
      <c r="AV177" s="11" t="s">
        <v>103</v>
      </c>
      <c r="AW177" s="11" t="s">
        <v>36</v>
      </c>
      <c r="AX177" s="11" t="s">
        <v>87</v>
      </c>
      <c r="AY177" s="180" t="s">
        <v>146</v>
      </c>
    </row>
    <row r="178" spans="2:65" s="1" customFormat="1" ht="31.5" customHeight="1">
      <c r="B178" s="130"/>
      <c r="C178" s="158" t="s">
        <v>220</v>
      </c>
      <c r="D178" s="158" t="s">
        <v>147</v>
      </c>
      <c r="E178" s="159" t="s">
        <v>221</v>
      </c>
      <c r="F178" s="267" t="s">
        <v>222</v>
      </c>
      <c r="G178" s="267"/>
      <c r="H178" s="267"/>
      <c r="I178" s="267"/>
      <c r="J178" s="160" t="s">
        <v>173</v>
      </c>
      <c r="K178" s="161">
        <v>1112.445</v>
      </c>
      <c r="L178" s="265">
        <v>0</v>
      </c>
      <c r="M178" s="265"/>
      <c r="N178" s="251">
        <f>ROUND(L178*K178,2)</f>
        <v>0</v>
      </c>
      <c r="O178" s="251"/>
      <c r="P178" s="251"/>
      <c r="Q178" s="251"/>
      <c r="R178" s="133"/>
      <c r="T178" s="162" t="s">
        <v>5</v>
      </c>
      <c r="U178" s="46" t="s">
        <v>44</v>
      </c>
      <c r="V178" s="38"/>
      <c r="W178" s="163">
        <f>V178*K178</f>
        <v>0</v>
      </c>
      <c r="X178" s="163">
        <v>0</v>
      </c>
      <c r="Y178" s="163">
        <f>X178*K178</f>
        <v>0</v>
      </c>
      <c r="Z178" s="163">
        <v>0</v>
      </c>
      <c r="AA178" s="164">
        <f>Z178*K178</f>
        <v>0</v>
      </c>
      <c r="AR178" s="20" t="s">
        <v>150</v>
      </c>
      <c r="AT178" s="20" t="s">
        <v>147</v>
      </c>
      <c r="AU178" s="20" t="s">
        <v>103</v>
      </c>
      <c r="AY178" s="20" t="s">
        <v>146</v>
      </c>
      <c r="BE178" s="104">
        <f>IF(U178="základní",N178,0)</f>
        <v>0</v>
      </c>
      <c r="BF178" s="104">
        <f>IF(U178="snížená",N178,0)</f>
        <v>0</v>
      </c>
      <c r="BG178" s="104">
        <f>IF(U178="zákl. přenesená",N178,0)</f>
        <v>0</v>
      </c>
      <c r="BH178" s="104">
        <f>IF(U178="sníž. přenesená",N178,0)</f>
        <v>0</v>
      </c>
      <c r="BI178" s="104">
        <f>IF(U178="nulová",N178,0)</f>
        <v>0</v>
      </c>
      <c r="BJ178" s="20" t="s">
        <v>87</v>
      </c>
      <c r="BK178" s="104">
        <f>ROUND(L178*K178,2)</f>
        <v>0</v>
      </c>
      <c r="BL178" s="20" t="s">
        <v>150</v>
      </c>
      <c r="BM178" s="20" t="s">
        <v>223</v>
      </c>
    </row>
    <row r="179" spans="2:65" s="1" customFormat="1" ht="31.5" customHeight="1">
      <c r="B179" s="130"/>
      <c r="C179" s="158" t="s">
        <v>224</v>
      </c>
      <c r="D179" s="158" t="s">
        <v>147</v>
      </c>
      <c r="E179" s="159" t="s">
        <v>225</v>
      </c>
      <c r="F179" s="267" t="s">
        <v>226</v>
      </c>
      <c r="G179" s="267"/>
      <c r="H179" s="267"/>
      <c r="I179" s="267"/>
      <c r="J179" s="160" t="s">
        <v>158</v>
      </c>
      <c r="K179" s="161">
        <v>333.288</v>
      </c>
      <c r="L179" s="265">
        <v>0</v>
      </c>
      <c r="M179" s="265"/>
      <c r="N179" s="251">
        <f>ROUND(L179*K179,2)</f>
        <v>0</v>
      </c>
      <c r="O179" s="251"/>
      <c r="P179" s="251"/>
      <c r="Q179" s="251"/>
      <c r="R179" s="133"/>
      <c r="T179" s="162" t="s">
        <v>5</v>
      </c>
      <c r="U179" s="46" t="s">
        <v>44</v>
      </c>
      <c r="V179" s="38"/>
      <c r="W179" s="163">
        <f>V179*K179</f>
        <v>0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20" t="s">
        <v>150</v>
      </c>
      <c r="AT179" s="20" t="s">
        <v>147</v>
      </c>
      <c r="AU179" s="20" t="s">
        <v>103</v>
      </c>
      <c r="AY179" s="20" t="s">
        <v>146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20" t="s">
        <v>87</v>
      </c>
      <c r="BK179" s="104">
        <f>ROUND(L179*K179,2)</f>
        <v>0</v>
      </c>
      <c r="BL179" s="20" t="s">
        <v>150</v>
      </c>
      <c r="BM179" s="20" t="s">
        <v>227</v>
      </c>
    </row>
    <row r="180" spans="2:51" s="10" customFormat="1" ht="22.5" customHeight="1">
      <c r="B180" s="165"/>
      <c r="C180" s="166"/>
      <c r="D180" s="166"/>
      <c r="E180" s="167" t="s">
        <v>5</v>
      </c>
      <c r="F180" s="268" t="s">
        <v>160</v>
      </c>
      <c r="G180" s="269"/>
      <c r="H180" s="269"/>
      <c r="I180" s="269"/>
      <c r="J180" s="166"/>
      <c r="K180" s="168" t="s">
        <v>5</v>
      </c>
      <c r="L180" s="166"/>
      <c r="M180" s="166"/>
      <c r="N180" s="166"/>
      <c r="O180" s="166"/>
      <c r="P180" s="166"/>
      <c r="Q180" s="166"/>
      <c r="R180" s="169"/>
      <c r="T180" s="170"/>
      <c r="U180" s="166"/>
      <c r="V180" s="166"/>
      <c r="W180" s="166"/>
      <c r="X180" s="166"/>
      <c r="Y180" s="166"/>
      <c r="Z180" s="166"/>
      <c r="AA180" s="171"/>
      <c r="AT180" s="172" t="s">
        <v>153</v>
      </c>
      <c r="AU180" s="172" t="s">
        <v>103</v>
      </c>
      <c r="AV180" s="10" t="s">
        <v>87</v>
      </c>
      <c r="AW180" s="10" t="s">
        <v>36</v>
      </c>
      <c r="AX180" s="10" t="s">
        <v>79</v>
      </c>
      <c r="AY180" s="172" t="s">
        <v>146</v>
      </c>
    </row>
    <row r="181" spans="2:51" s="11" customFormat="1" ht="31.5" customHeight="1">
      <c r="B181" s="173"/>
      <c r="C181" s="174"/>
      <c r="D181" s="174"/>
      <c r="E181" s="175" t="s">
        <v>5</v>
      </c>
      <c r="F181" s="270" t="s">
        <v>228</v>
      </c>
      <c r="G181" s="271"/>
      <c r="H181" s="271"/>
      <c r="I181" s="271"/>
      <c r="J181" s="174"/>
      <c r="K181" s="176">
        <v>185.448</v>
      </c>
      <c r="L181" s="174"/>
      <c r="M181" s="174"/>
      <c r="N181" s="174"/>
      <c r="O181" s="174"/>
      <c r="P181" s="174"/>
      <c r="Q181" s="174"/>
      <c r="R181" s="177"/>
      <c r="T181" s="178"/>
      <c r="U181" s="174"/>
      <c r="V181" s="174"/>
      <c r="W181" s="174"/>
      <c r="X181" s="174"/>
      <c r="Y181" s="174"/>
      <c r="Z181" s="174"/>
      <c r="AA181" s="179"/>
      <c r="AT181" s="180" t="s">
        <v>153</v>
      </c>
      <c r="AU181" s="180" t="s">
        <v>103</v>
      </c>
      <c r="AV181" s="11" t="s">
        <v>103</v>
      </c>
      <c r="AW181" s="11" t="s">
        <v>36</v>
      </c>
      <c r="AX181" s="11" t="s">
        <v>79</v>
      </c>
      <c r="AY181" s="180" t="s">
        <v>146</v>
      </c>
    </row>
    <row r="182" spans="2:51" s="10" customFormat="1" ht="22.5" customHeight="1">
      <c r="B182" s="165"/>
      <c r="C182" s="166"/>
      <c r="D182" s="166"/>
      <c r="E182" s="167" t="s">
        <v>5</v>
      </c>
      <c r="F182" s="272" t="s">
        <v>162</v>
      </c>
      <c r="G182" s="273"/>
      <c r="H182" s="273"/>
      <c r="I182" s="273"/>
      <c r="J182" s="166"/>
      <c r="K182" s="168" t="s">
        <v>5</v>
      </c>
      <c r="L182" s="166"/>
      <c r="M182" s="166"/>
      <c r="N182" s="166"/>
      <c r="O182" s="166"/>
      <c r="P182" s="166"/>
      <c r="Q182" s="166"/>
      <c r="R182" s="169"/>
      <c r="T182" s="170"/>
      <c r="U182" s="166"/>
      <c r="V182" s="166"/>
      <c r="W182" s="166"/>
      <c r="X182" s="166"/>
      <c r="Y182" s="166"/>
      <c r="Z182" s="166"/>
      <c r="AA182" s="171"/>
      <c r="AT182" s="172" t="s">
        <v>153</v>
      </c>
      <c r="AU182" s="172" t="s">
        <v>103</v>
      </c>
      <c r="AV182" s="10" t="s">
        <v>87</v>
      </c>
      <c r="AW182" s="10" t="s">
        <v>36</v>
      </c>
      <c r="AX182" s="10" t="s">
        <v>79</v>
      </c>
      <c r="AY182" s="172" t="s">
        <v>146</v>
      </c>
    </row>
    <row r="183" spans="2:51" s="11" customFormat="1" ht="31.5" customHeight="1">
      <c r="B183" s="173"/>
      <c r="C183" s="174"/>
      <c r="D183" s="174"/>
      <c r="E183" s="175" t="s">
        <v>5</v>
      </c>
      <c r="F183" s="270" t="s">
        <v>229</v>
      </c>
      <c r="G183" s="271"/>
      <c r="H183" s="271"/>
      <c r="I183" s="271"/>
      <c r="J183" s="174"/>
      <c r="K183" s="176">
        <v>133.44</v>
      </c>
      <c r="L183" s="174"/>
      <c r="M183" s="174"/>
      <c r="N183" s="174"/>
      <c r="O183" s="174"/>
      <c r="P183" s="174"/>
      <c r="Q183" s="174"/>
      <c r="R183" s="177"/>
      <c r="T183" s="178"/>
      <c r="U183" s="174"/>
      <c r="V183" s="174"/>
      <c r="W183" s="174"/>
      <c r="X183" s="174"/>
      <c r="Y183" s="174"/>
      <c r="Z183" s="174"/>
      <c r="AA183" s="179"/>
      <c r="AT183" s="180" t="s">
        <v>153</v>
      </c>
      <c r="AU183" s="180" t="s">
        <v>103</v>
      </c>
      <c r="AV183" s="11" t="s">
        <v>103</v>
      </c>
      <c r="AW183" s="11" t="s">
        <v>36</v>
      </c>
      <c r="AX183" s="11" t="s">
        <v>79</v>
      </c>
      <c r="AY183" s="180" t="s">
        <v>146</v>
      </c>
    </row>
    <row r="184" spans="2:51" s="10" customFormat="1" ht="22.5" customHeight="1">
      <c r="B184" s="165"/>
      <c r="C184" s="166"/>
      <c r="D184" s="166"/>
      <c r="E184" s="167" t="s">
        <v>5</v>
      </c>
      <c r="F184" s="272" t="s">
        <v>164</v>
      </c>
      <c r="G184" s="273"/>
      <c r="H184" s="273"/>
      <c r="I184" s="273"/>
      <c r="J184" s="166"/>
      <c r="K184" s="168" t="s">
        <v>5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153</v>
      </c>
      <c r="AU184" s="172" t="s">
        <v>103</v>
      </c>
      <c r="AV184" s="10" t="s">
        <v>87</v>
      </c>
      <c r="AW184" s="10" t="s">
        <v>36</v>
      </c>
      <c r="AX184" s="10" t="s">
        <v>79</v>
      </c>
      <c r="AY184" s="172" t="s">
        <v>146</v>
      </c>
    </row>
    <row r="185" spans="2:51" s="11" customFormat="1" ht="22.5" customHeight="1">
      <c r="B185" s="173"/>
      <c r="C185" s="174"/>
      <c r="D185" s="174"/>
      <c r="E185" s="175" t="s">
        <v>5</v>
      </c>
      <c r="F185" s="270" t="s">
        <v>165</v>
      </c>
      <c r="G185" s="271"/>
      <c r="H185" s="271"/>
      <c r="I185" s="271"/>
      <c r="J185" s="174"/>
      <c r="K185" s="176">
        <v>14.4</v>
      </c>
      <c r="L185" s="174"/>
      <c r="M185" s="174"/>
      <c r="N185" s="174"/>
      <c r="O185" s="174"/>
      <c r="P185" s="174"/>
      <c r="Q185" s="174"/>
      <c r="R185" s="177"/>
      <c r="T185" s="178"/>
      <c r="U185" s="174"/>
      <c r="V185" s="174"/>
      <c r="W185" s="174"/>
      <c r="X185" s="174"/>
      <c r="Y185" s="174"/>
      <c r="Z185" s="174"/>
      <c r="AA185" s="179"/>
      <c r="AT185" s="180" t="s">
        <v>153</v>
      </c>
      <c r="AU185" s="180" t="s">
        <v>103</v>
      </c>
      <c r="AV185" s="11" t="s">
        <v>103</v>
      </c>
      <c r="AW185" s="11" t="s">
        <v>36</v>
      </c>
      <c r="AX185" s="11" t="s">
        <v>79</v>
      </c>
      <c r="AY185" s="180" t="s">
        <v>146</v>
      </c>
    </row>
    <row r="186" spans="2:51" s="12" customFormat="1" ht="22.5" customHeight="1">
      <c r="B186" s="181"/>
      <c r="C186" s="182"/>
      <c r="D186" s="182"/>
      <c r="E186" s="183" t="s">
        <v>5</v>
      </c>
      <c r="F186" s="274" t="s">
        <v>155</v>
      </c>
      <c r="G186" s="275"/>
      <c r="H186" s="275"/>
      <c r="I186" s="275"/>
      <c r="J186" s="182"/>
      <c r="K186" s="184">
        <v>333.288</v>
      </c>
      <c r="L186" s="182"/>
      <c r="M186" s="182"/>
      <c r="N186" s="182"/>
      <c r="O186" s="182"/>
      <c r="P186" s="182"/>
      <c r="Q186" s="182"/>
      <c r="R186" s="185"/>
      <c r="T186" s="186"/>
      <c r="U186" s="182"/>
      <c r="V186" s="182"/>
      <c r="W186" s="182"/>
      <c r="X186" s="182"/>
      <c r="Y186" s="182"/>
      <c r="Z186" s="182"/>
      <c r="AA186" s="187"/>
      <c r="AT186" s="188" t="s">
        <v>153</v>
      </c>
      <c r="AU186" s="188" t="s">
        <v>103</v>
      </c>
      <c r="AV186" s="12" t="s">
        <v>150</v>
      </c>
      <c r="AW186" s="12" t="s">
        <v>36</v>
      </c>
      <c r="AX186" s="12" t="s">
        <v>87</v>
      </c>
      <c r="AY186" s="188" t="s">
        <v>146</v>
      </c>
    </row>
    <row r="187" spans="2:65" s="1" customFormat="1" ht="31.5" customHeight="1">
      <c r="B187" s="130"/>
      <c r="C187" s="158" t="s">
        <v>11</v>
      </c>
      <c r="D187" s="158" t="s">
        <v>147</v>
      </c>
      <c r="E187" s="159" t="s">
        <v>230</v>
      </c>
      <c r="F187" s="267" t="s">
        <v>231</v>
      </c>
      <c r="G187" s="267"/>
      <c r="H187" s="267"/>
      <c r="I187" s="267"/>
      <c r="J187" s="160" t="s">
        <v>158</v>
      </c>
      <c r="K187" s="161">
        <v>555.48</v>
      </c>
      <c r="L187" s="265">
        <v>0</v>
      </c>
      <c r="M187" s="265"/>
      <c r="N187" s="251">
        <f>ROUND(L187*K187,2)</f>
        <v>0</v>
      </c>
      <c r="O187" s="251"/>
      <c r="P187" s="251"/>
      <c r="Q187" s="251"/>
      <c r="R187" s="133"/>
      <c r="T187" s="162" t="s">
        <v>5</v>
      </c>
      <c r="U187" s="46" t="s">
        <v>44</v>
      </c>
      <c r="V187" s="38"/>
      <c r="W187" s="163">
        <f>V187*K187</f>
        <v>0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20" t="s">
        <v>150</v>
      </c>
      <c r="AT187" s="20" t="s">
        <v>147</v>
      </c>
      <c r="AU187" s="20" t="s">
        <v>103</v>
      </c>
      <c r="AY187" s="20" t="s">
        <v>146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20" t="s">
        <v>87</v>
      </c>
      <c r="BK187" s="104">
        <f>ROUND(L187*K187,2)</f>
        <v>0</v>
      </c>
      <c r="BL187" s="20" t="s">
        <v>150</v>
      </c>
      <c r="BM187" s="20" t="s">
        <v>232</v>
      </c>
    </row>
    <row r="188" spans="2:51" s="10" customFormat="1" ht="22.5" customHeight="1">
      <c r="B188" s="165"/>
      <c r="C188" s="166"/>
      <c r="D188" s="166"/>
      <c r="E188" s="167" t="s">
        <v>5</v>
      </c>
      <c r="F188" s="268" t="s">
        <v>160</v>
      </c>
      <c r="G188" s="269"/>
      <c r="H188" s="269"/>
      <c r="I188" s="269"/>
      <c r="J188" s="166"/>
      <c r="K188" s="168" t="s">
        <v>5</v>
      </c>
      <c r="L188" s="166"/>
      <c r="M188" s="166"/>
      <c r="N188" s="166"/>
      <c r="O188" s="166"/>
      <c r="P188" s="166"/>
      <c r="Q188" s="166"/>
      <c r="R188" s="169"/>
      <c r="T188" s="170"/>
      <c r="U188" s="166"/>
      <c r="V188" s="166"/>
      <c r="W188" s="166"/>
      <c r="X188" s="166"/>
      <c r="Y188" s="166"/>
      <c r="Z188" s="166"/>
      <c r="AA188" s="171"/>
      <c r="AT188" s="172" t="s">
        <v>153</v>
      </c>
      <c r="AU188" s="172" t="s">
        <v>103</v>
      </c>
      <c r="AV188" s="10" t="s">
        <v>87</v>
      </c>
      <c r="AW188" s="10" t="s">
        <v>36</v>
      </c>
      <c r="AX188" s="10" t="s">
        <v>79</v>
      </c>
      <c r="AY188" s="172" t="s">
        <v>146</v>
      </c>
    </row>
    <row r="189" spans="2:51" s="11" customFormat="1" ht="31.5" customHeight="1">
      <c r="B189" s="173"/>
      <c r="C189" s="174"/>
      <c r="D189" s="174"/>
      <c r="E189" s="175" t="s">
        <v>5</v>
      </c>
      <c r="F189" s="270" t="s">
        <v>233</v>
      </c>
      <c r="G189" s="271"/>
      <c r="H189" s="271"/>
      <c r="I189" s="271"/>
      <c r="J189" s="174"/>
      <c r="K189" s="176">
        <v>309.08</v>
      </c>
      <c r="L189" s="174"/>
      <c r="M189" s="174"/>
      <c r="N189" s="174"/>
      <c r="O189" s="174"/>
      <c r="P189" s="174"/>
      <c r="Q189" s="174"/>
      <c r="R189" s="177"/>
      <c r="T189" s="178"/>
      <c r="U189" s="174"/>
      <c r="V189" s="174"/>
      <c r="W189" s="174"/>
      <c r="X189" s="174"/>
      <c r="Y189" s="174"/>
      <c r="Z189" s="174"/>
      <c r="AA189" s="179"/>
      <c r="AT189" s="180" t="s">
        <v>153</v>
      </c>
      <c r="AU189" s="180" t="s">
        <v>103</v>
      </c>
      <c r="AV189" s="11" t="s">
        <v>103</v>
      </c>
      <c r="AW189" s="11" t="s">
        <v>36</v>
      </c>
      <c r="AX189" s="11" t="s">
        <v>79</v>
      </c>
      <c r="AY189" s="180" t="s">
        <v>146</v>
      </c>
    </row>
    <row r="190" spans="2:51" s="10" customFormat="1" ht="22.5" customHeight="1">
      <c r="B190" s="165"/>
      <c r="C190" s="166"/>
      <c r="D190" s="166"/>
      <c r="E190" s="167" t="s">
        <v>5</v>
      </c>
      <c r="F190" s="272" t="s">
        <v>162</v>
      </c>
      <c r="G190" s="273"/>
      <c r="H190" s="273"/>
      <c r="I190" s="273"/>
      <c r="J190" s="166"/>
      <c r="K190" s="168" t="s">
        <v>5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153</v>
      </c>
      <c r="AU190" s="172" t="s">
        <v>103</v>
      </c>
      <c r="AV190" s="10" t="s">
        <v>87</v>
      </c>
      <c r="AW190" s="10" t="s">
        <v>36</v>
      </c>
      <c r="AX190" s="10" t="s">
        <v>79</v>
      </c>
      <c r="AY190" s="172" t="s">
        <v>146</v>
      </c>
    </row>
    <row r="191" spans="2:51" s="11" customFormat="1" ht="31.5" customHeight="1">
      <c r="B191" s="173"/>
      <c r="C191" s="174"/>
      <c r="D191" s="174"/>
      <c r="E191" s="175" t="s">
        <v>5</v>
      </c>
      <c r="F191" s="270" t="s">
        <v>234</v>
      </c>
      <c r="G191" s="271"/>
      <c r="H191" s="271"/>
      <c r="I191" s="271"/>
      <c r="J191" s="174"/>
      <c r="K191" s="176">
        <v>222.4</v>
      </c>
      <c r="L191" s="174"/>
      <c r="M191" s="174"/>
      <c r="N191" s="174"/>
      <c r="O191" s="174"/>
      <c r="P191" s="174"/>
      <c r="Q191" s="174"/>
      <c r="R191" s="177"/>
      <c r="T191" s="178"/>
      <c r="U191" s="174"/>
      <c r="V191" s="174"/>
      <c r="W191" s="174"/>
      <c r="X191" s="174"/>
      <c r="Y191" s="174"/>
      <c r="Z191" s="174"/>
      <c r="AA191" s="179"/>
      <c r="AT191" s="180" t="s">
        <v>153</v>
      </c>
      <c r="AU191" s="180" t="s">
        <v>103</v>
      </c>
      <c r="AV191" s="11" t="s">
        <v>103</v>
      </c>
      <c r="AW191" s="11" t="s">
        <v>36</v>
      </c>
      <c r="AX191" s="11" t="s">
        <v>79</v>
      </c>
      <c r="AY191" s="180" t="s">
        <v>146</v>
      </c>
    </row>
    <row r="192" spans="2:51" s="10" customFormat="1" ht="22.5" customHeight="1">
      <c r="B192" s="165"/>
      <c r="C192" s="166"/>
      <c r="D192" s="166"/>
      <c r="E192" s="167" t="s">
        <v>5</v>
      </c>
      <c r="F192" s="272" t="s">
        <v>164</v>
      </c>
      <c r="G192" s="273"/>
      <c r="H192" s="273"/>
      <c r="I192" s="273"/>
      <c r="J192" s="166"/>
      <c r="K192" s="168" t="s">
        <v>5</v>
      </c>
      <c r="L192" s="166"/>
      <c r="M192" s="166"/>
      <c r="N192" s="166"/>
      <c r="O192" s="166"/>
      <c r="P192" s="166"/>
      <c r="Q192" s="166"/>
      <c r="R192" s="169"/>
      <c r="T192" s="170"/>
      <c r="U192" s="166"/>
      <c r="V192" s="166"/>
      <c r="W192" s="166"/>
      <c r="X192" s="166"/>
      <c r="Y192" s="166"/>
      <c r="Z192" s="166"/>
      <c r="AA192" s="171"/>
      <c r="AT192" s="172" t="s">
        <v>153</v>
      </c>
      <c r="AU192" s="172" t="s">
        <v>103</v>
      </c>
      <c r="AV192" s="10" t="s">
        <v>87</v>
      </c>
      <c r="AW192" s="10" t="s">
        <v>36</v>
      </c>
      <c r="AX192" s="10" t="s">
        <v>79</v>
      </c>
      <c r="AY192" s="172" t="s">
        <v>146</v>
      </c>
    </row>
    <row r="193" spans="2:51" s="11" customFormat="1" ht="22.5" customHeight="1">
      <c r="B193" s="173"/>
      <c r="C193" s="174"/>
      <c r="D193" s="174"/>
      <c r="E193" s="175" t="s">
        <v>5</v>
      </c>
      <c r="F193" s="270" t="s">
        <v>235</v>
      </c>
      <c r="G193" s="271"/>
      <c r="H193" s="271"/>
      <c r="I193" s="271"/>
      <c r="J193" s="174"/>
      <c r="K193" s="176">
        <v>24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153</v>
      </c>
      <c r="AU193" s="180" t="s">
        <v>103</v>
      </c>
      <c r="AV193" s="11" t="s">
        <v>103</v>
      </c>
      <c r="AW193" s="11" t="s">
        <v>36</v>
      </c>
      <c r="AX193" s="11" t="s">
        <v>79</v>
      </c>
      <c r="AY193" s="180" t="s">
        <v>146</v>
      </c>
    </row>
    <row r="194" spans="2:51" s="12" customFormat="1" ht="22.5" customHeight="1">
      <c r="B194" s="181"/>
      <c r="C194" s="182"/>
      <c r="D194" s="182"/>
      <c r="E194" s="183" t="s">
        <v>5</v>
      </c>
      <c r="F194" s="274" t="s">
        <v>155</v>
      </c>
      <c r="G194" s="275"/>
      <c r="H194" s="275"/>
      <c r="I194" s="275"/>
      <c r="J194" s="182"/>
      <c r="K194" s="184">
        <v>555.48</v>
      </c>
      <c r="L194" s="182"/>
      <c r="M194" s="182"/>
      <c r="N194" s="182"/>
      <c r="O194" s="182"/>
      <c r="P194" s="182"/>
      <c r="Q194" s="182"/>
      <c r="R194" s="185"/>
      <c r="T194" s="186"/>
      <c r="U194" s="182"/>
      <c r="V194" s="182"/>
      <c r="W194" s="182"/>
      <c r="X194" s="182"/>
      <c r="Y194" s="182"/>
      <c r="Z194" s="182"/>
      <c r="AA194" s="187"/>
      <c r="AT194" s="188" t="s">
        <v>153</v>
      </c>
      <c r="AU194" s="188" t="s">
        <v>103</v>
      </c>
      <c r="AV194" s="12" t="s">
        <v>150</v>
      </c>
      <c r="AW194" s="12" t="s">
        <v>36</v>
      </c>
      <c r="AX194" s="12" t="s">
        <v>87</v>
      </c>
      <c r="AY194" s="188" t="s">
        <v>146</v>
      </c>
    </row>
    <row r="195" spans="2:65" s="1" customFormat="1" ht="22.5" customHeight="1">
      <c r="B195" s="130"/>
      <c r="C195" s="190" t="s">
        <v>236</v>
      </c>
      <c r="D195" s="190" t="s">
        <v>237</v>
      </c>
      <c r="E195" s="191" t="s">
        <v>238</v>
      </c>
      <c r="F195" s="278" t="s">
        <v>239</v>
      </c>
      <c r="G195" s="278"/>
      <c r="H195" s="278"/>
      <c r="I195" s="278"/>
      <c r="J195" s="192" t="s">
        <v>240</v>
      </c>
      <c r="K195" s="193">
        <v>8.332</v>
      </c>
      <c r="L195" s="279">
        <v>0</v>
      </c>
      <c r="M195" s="279"/>
      <c r="N195" s="252">
        <f>ROUND(L195*K195,2)</f>
        <v>0</v>
      </c>
      <c r="O195" s="251"/>
      <c r="P195" s="251"/>
      <c r="Q195" s="251"/>
      <c r="R195" s="133"/>
      <c r="T195" s="162" t="s">
        <v>5</v>
      </c>
      <c r="U195" s="46" t="s">
        <v>44</v>
      </c>
      <c r="V195" s="38"/>
      <c r="W195" s="163">
        <f>V195*K195</f>
        <v>0</v>
      </c>
      <c r="X195" s="163">
        <v>0.001</v>
      </c>
      <c r="Y195" s="163">
        <f>X195*K195</f>
        <v>0.008332</v>
      </c>
      <c r="Z195" s="163">
        <v>0</v>
      </c>
      <c r="AA195" s="164">
        <f>Z195*K195</f>
        <v>0</v>
      </c>
      <c r="AR195" s="20" t="s">
        <v>193</v>
      </c>
      <c r="AT195" s="20" t="s">
        <v>237</v>
      </c>
      <c r="AU195" s="20" t="s">
        <v>103</v>
      </c>
      <c r="AY195" s="20" t="s">
        <v>146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20" t="s">
        <v>87</v>
      </c>
      <c r="BK195" s="104">
        <f>ROUND(L195*K195,2)</f>
        <v>0</v>
      </c>
      <c r="BL195" s="20" t="s">
        <v>150</v>
      </c>
      <c r="BM195" s="20" t="s">
        <v>241</v>
      </c>
    </row>
    <row r="196" spans="2:63" s="9" customFormat="1" ht="29.85" customHeight="1">
      <c r="B196" s="148"/>
      <c r="C196" s="149"/>
      <c r="D196" s="189" t="s">
        <v>115</v>
      </c>
      <c r="E196" s="189"/>
      <c r="F196" s="189"/>
      <c r="G196" s="189"/>
      <c r="H196" s="189"/>
      <c r="I196" s="189"/>
      <c r="J196" s="189"/>
      <c r="K196" s="189"/>
      <c r="L196" s="189"/>
      <c r="M196" s="189"/>
      <c r="N196" s="245">
        <f>BK196</f>
        <v>0</v>
      </c>
      <c r="O196" s="246"/>
      <c r="P196" s="246"/>
      <c r="Q196" s="246"/>
      <c r="R196" s="151"/>
      <c r="T196" s="152"/>
      <c r="U196" s="149"/>
      <c r="V196" s="149"/>
      <c r="W196" s="153">
        <f>SUM(W197:W206)</f>
        <v>0</v>
      </c>
      <c r="X196" s="149"/>
      <c r="Y196" s="153">
        <f>SUM(Y197:Y206)</f>
        <v>0</v>
      </c>
      <c r="Z196" s="149"/>
      <c r="AA196" s="154">
        <f>SUM(AA197:AA206)</f>
        <v>0</v>
      </c>
      <c r="AR196" s="155" t="s">
        <v>87</v>
      </c>
      <c r="AT196" s="156" t="s">
        <v>78</v>
      </c>
      <c r="AU196" s="156" t="s">
        <v>87</v>
      </c>
      <c r="AY196" s="155" t="s">
        <v>146</v>
      </c>
      <c r="BK196" s="157">
        <f>SUM(BK197:BK206)</f>
        <v>0</v>
      </c>
    </row>
    <row r="197" spans="2:65" s="1" customFormat="1" ht="31.5" customHeight="1">
      <c r="B197" s="130"/>
      <c r="C197" s="158" t="s">
        <v>242</v>
      </c>
      <c r="D197" s="158" t="s">
        <v>147</v>
      </c>
      <c r="E197" s="159" t="s">
        <v>243</v>
      </c>
      <c r="F197" s="267" t="s">
        <v>244</v>
      </c>
      <c r="G197" s="267"/>
      <c r="H197" s="267"/>
      <c r="I197" s="267"/>
      <c r="J197" s="160" t="s">
        <v>158</v>
      </c>
      <c r="K197" s="161">
        <v>1479.12</v>
      </c>
      <c r="L197" s="265">
        <v>0</v>
      </c>
      <c r="M197" s="265"/>
      <c r="N197" s="251">
        <f>ROUND(L197*K197,2)</f>
        <v>0</v>
      </c>
      <c r="O197" s="251"/>
      <c r="P197" s="251"/>
      <c r="Q197" s="251"/>
      <c r="R197" s="133"/>
      <c r="T197" s="162" t="s">
        <v>5</v>
      </c>
      <c r="U197" s="46" t="s">
        <v>44</v>
      </c>
      <c r="V197" s="38"/>
      <c r="W197" s="163">
        <f>V197*K197</f>
        <v>0</v>
      </c>
      <c r="X197" s="163">
        <v>0</v>
      </c>
      <c r="Y197" s="163">
        <f>X197*K197</f>
        <v>0</v>
      </c>
      <c r="Z197" s="163">
        <v>0</v>
      </c>
      <c r="AA197" s="164">
        <f>Z197*K197</f>
        <v>0</v>
      </c>
      <c r="AR197" s="20" t="s">
        <v>150</v>
      </c>
      <c r="AT197" s="20" t="s">
        <v>147</v>
      </c>
      <c r="AU197" s="20" t="s">
        <v>103</v>
      </c>
      <c r="AY197" s="20" t="s">
        <v>146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20" t="s">
        <v>87</v>
      </c>
      <c r="BK197" s="104">
        <f>ROUND(L197*K197,2)</f>
        <v>0</v>
      </c>
      <c r="BL197" s="20" t="s">
        <v>150</v>
      </c>
      <c r="BM197" s="20" t="s">
        <v>245</v>
      </c>
    </row>
    <row r="198" spans="2:51" s="10" customFormat="1" ht="22.5" customHeight="1">
      <c r="B198" s="165"/>
      <c r="C198" s="166"/>
      <c r="D198" s="166"/>
      <c r="E198" s="167" t="s">
        <v>5</v>
      </c>
      <c r="F198" s="268" t="s">
        <v>160</v>
      </c>
      <c r="G198" s="269"/>
      <c r="H198" s="269"/>
      <c r="I198" s="269"/>
      <c r="J198" s="166"/>
      <c r="K198" s="168" t="s">
        <v>5</v>
      </c>
      <c r="L198" s="166"/>
      <c r="M198" s="166"/>
      <c r="N198" s="166"/>
      <c r="O198" s="166"/>
      <c r="P198" s="166"/>
      <c r="Q198" s="166"/>
      <c r="R198" s="169"/>
      <c r="T198" s="170"/>
      <c r="U198" s="166"/>
      <c r="V198" s="166"/>
      <c r="W198" s="166"/>
      <c r="X198" s="166"/>
      <c r="Y198" s="166"/>
      <c r="Z198" s="166"/>
      <c r="AA198" s="171"/>
      <c r="AT198" s="172" t="s">
        <v>153</v>
      </c>
      <c r="AU198" s="172" t="s">
        <v>103</v>
      </c>
      <c r="AV198" s="10" t="s">
        <v>87</v>
      </c>
      <c r="AW198" s="10" t="s">
        <v>36</v>
      </c>
      <c r="AX198" s="10" t="s">
        <v>79</v>
      </c>
      <c r="AY198" s="172" t="s">
        <v>146</v>
      </c>
    </row>
    <row r="199" spans="2:51" s="11" customFormat="1" ht="31.5" customHeight="1">
      <c r="B199" s="173"/>
      <c r="C199" s="174"/>
      <c r="D199" s="174"/>
      <c r="E199" s="175" t="s">
        <v>5</v>
      </c>
      <c r="F199" s="270" t="s">
        <v>246</v>
      </c>
      <c r="G199" s="271"/>
      <c r="H199" s="271"/>
      <c r="I199" s="271"/>
      <c r="J199" s="174"/>
      <c r="K199" s="176">
        <v>540.384</v>
      </c>
      <c r="L199" s="174"/>
      <c r="M199" s="174"/>
      <c r="N199" s="174"/>
      <c r="O199" s="174"/>
      <c r="P199" s="174"/>
      <c r="Q199" s="174"/>
      <c r="R199" s="177"/>
      <c r="T199" s="178"/>
      <c r="U199" s="174"/>
      <c r="V199" s="174"/>
      <c r="W199" s="174"/>
      <c r="X199" s="174"/>
      <c r="Y199" s="174"/>
      <c r="Z199" s="174"/>
      <c r="AA199" s="179"/>
      <c r="AT199" s="180" t="s">
        <v>153</v>
      </c>
      <c r="AU199" s="180" t="s">
        <v>103</v>
      </c>
      <c r="AV199" s="11" t="s">
        <v>103</v>
      </c>
      <c r="AW199" s="11" t="s">
        <v>36</v>
      </c>
      <c r="AX199" s="11" t="s">
        <v>79</v>
      </c>
      <c r="AY199" s="180" t="s">
        <v>146</v>
      </c>
    </row>
    <row r="200" spans="2:51" s="11" customFormat="1" ht="31.5" customHeight="1">
      <c r="B200" s="173"/>
      <c r="C200" s="174"/>
      <c r="D200" s="174"/>
      <c r="E200" s="175" t="s">
        <v>5</v>
      </c>
      <c r="F200" s="270" t="s">
        <v>247</v>
      </c>
      <c r="G200" s="271"/>
      <c r="H200" s="271"/>
      <c r="I200" s="271"/>
      <c r="J200" s="174"/>
      <c r="K200" s="176">
        <v>185.448</v>
      </c>
      <c r="L200" s="174"/>
      <c r="M200" s="174"/>
      <c r="N200" s="174"/>
      <c r="O200" s="174"/>
      <c r="P200" s="174"/>
      <c r="Q200" s="174"/>
      <c r="R200" s="177"/>
      <c r="T200" s="178"/>
      <c r="U200" s="174"/>
      <c r="V200" s="174"/>
      <c r="W200" s="174"/>
      <c r="X200" s="174"/>
      <c r="Y200" s="174"/>
      <c r="Z200" s="174"/>
      <c r="AA200" s="179"/>
      <c r="AT200" s="180" t="s">
        <v>153</v>
      </c>
      <c r="AU200" s="180" t="s">
        <v>103</v>
      </c>
      <c r="AV200" s="11" t="s">
        <v>103</v>
      </c>
      <c r="AW200" s="11" t="s">
        <v>36</v>
      </c>
      <c r="AX200" s="11" t="s">
        <v>79</v>
      </c>
      <c r="AY200" s="180" t="s">
        <v>146</v>
      </c>
    </row>
    <row r="201" spans="2:51" s="10" customFormat="1" ht="22.5" customHeight="1">
      <c r="B201" s="165"/>
      <c r="C201" s="166"/>
      <c r="D201" s="166"/>
      <c r="E201" s="167" t="s">
        <v>5</v>
      </c>
      <c r="F201" s="272" t="s">
        <v>162</v>
      </c>
      <c r="G201" s="273"/>
      <c r="H201" s="273"/>
      <c r="I201" s="273"/>
      <c r="J201" s="166"/>
      <c r="K201" s="168" t="s">
        <v>5</v>
      </c>
      <c r="L201" s="166"/>
      <c r="M201" s="166"/>
      <c r="N201" s="166"/>
      <c r="O201" s="166"/>
      <c r="P201" s="166"/>
      <c r="Q201" s="166"/>
      <c r="R201" s="169"/>
      <c r="T201" s="170"/>
      <c r="U201" s="166"/>
      <c r="V201" s="166"/>
      <c r="W201" s="166"/>
      <c r="X201" s="166"/>
      <c r="Y201" s="166"/>
      <c r="Z201" s="166"/>
      <c r="AA201" s="171"/>
      <c r="AT201" s="172" t="s">
        <v>153</v>
      </c>
      <c r="AU201" s="172" t="s">
        <v>103</v>
      </c>
      <c r="AV201" s="10" t="s">
        <v>87</v>
      </c>
      <c r="AW201" s="10" t="s">
        <v>36</v>
      </c>
      <c r="AX201" s="10" t="s">
        <v>79</v>
      </c>
      <c r="AY201" s="172" t="s">
        <v>146</v>
      </c>
    </row>
    <row r="202" spans="2:51" s="11" customFormat="1" ht="31.5" customHeight="1">
      <c r="B202" s="173"/>
      <c r="C202" s="174"/>
      <c r="D202" s="174"/>
      <c r="E202" s="175" t="s">
        <v>5</v>
      </c>
      <c r="F202" s="270" t="s">
        <v>248</v>
      </c>
      <c r="G202" s="271"/>
      <c r="H202" s="271"/>
      <c r="I202" s="271"/>
      <c r="J202" s="174"/>
      <c r="K202" s="176">
        <v>553.44</v>
      </c>
      <c r="L202" s="174"/>
      <c r="M202" s="174"/>
      <c r="N202" s="174"/>
      <c r="O202" s="174"/>
      <c r="P202" s="174"/>
      <c r="Q202" s="174"/>
      <c r="R202" s="177"/>
      <c r="T202" s="178"/>
      <c r="U202" s="174"/>
      <c r="V202" s="174"/>
      <c r="W202" s="174"/>
      <c r="X202" s="174"/>
      <c r="Y202" s="174"/>
      <c r="Z202" s="174"/>
      <c r="AA202" s="179"/>
      <c r="AT202" s="180" t="s">
        <v>153</v>
      </c>
      <c r="AU202" s="180" t="s">
        <v>103</v>
      </c>
      <c r="AV202" s="11" t="s">
        <v>103</v>
      </c>
      <c r="AW202" s="11" t="s">
        <v>36</v>
      </c>
      <c r="AX202" s="11" t="s">
        <v>79</v>
      </c>
      <c r="AY202" s="180" t="s">
        <v>146</v>
      </c>
    </row>
    <row r="203" spans="2:51" s="11" customFormat="1" ht="31.5" customHeight="1">
      <c r="B203" s="173"/>
      <c r="C203" s="174"/>
      <c r="D203" s="174"/>
      <c r="E203" s="175" t="s">
        <v>5</v>
      </c>
      <c r="F203" s="270" t="s">
        <v>247</v>
      </c>
      <c r="G203" s="271"/>
      <c r="H203" s="271"/>
      <c r="I203" s="271"/>
      <c r="J203" s="174"/>
      <c r="K203" s="176">
        <v>185.448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153</v>
      </c>
      <c r="AU203" s="180" t="s">
        <v>103</v>
      </c>
      <c r="AV203" s="11" t="s">
        <v>103</v>
      </c>
      <c r="AW203" s="11" t="s">
        <v>36</v>
      </c>
      <c r="AX203" s="11" t="s">
        <v>79</v>
      </c>
      <c r="AY203" s="180" t="s">
        <v>146</v>
      </c>
    </row>
    <row r="204" spans="2:51" s="10" customFormat="1" ht="22.5" customHeight="1">
      <c r="B204" s="165"/>
      <c r="C204" s="166"/>
      <c r="D204" s="166"/>
      <c r="E204" s="167" t="s">
        <v>5</v>
      </c>
      <c r="F204" s="272" t="s">
        <v>164</v>
      </c>
      <c r="G204" s="273"/>
      <c r="H204" s="273"/>
      <c r="I204" s="273"/>
      <c r="J204" s="166"/>
      <c r="K204" s="168" t="s">
        <v>5</v>
      </c>
      <c r="L204" s="166"/>
      <c r="M204" s="166"/>
      <c r="N204" s="166"/>
      <c r="O204" s="166"/>
      <c r="P204" s="166"/>
      <c r="Q204" s="166"/>
      <c r="R204" s="169"/>
      <c r="T204" s="170"/>
      <c r="U204" s="166"/>
      <c r="V204" s="166"/>
      <c r="W204" s="166"/>
      <c r="X204" s="166"/>
      <c r="Y204" s="166"/>
      <c r="Z204" s="166"/>
      <c r="AA204" s="171"/>
      <c r="AT204" s="172" t="s">
        <v>153</v>
      </c>
      <c r="AU204" s="172" t="s">
        <v>103</v>
      </c>
      <c r="AV204" s="10" t="s">
        <v>87</v>
      </c>
      <c r="AW204" s="10" t="s">
        <v>36</v>
      </c>
      <c r="AX204" s="10" t="s">
        <v>79</v>
      </c>
      <c r="AY204" s="172" t="s">
        <v>146</v>
      </c>
    </row>
    <row r="205" spans="2:51" s="11" customFormat="1" ht="22.5" customHeight="1">
      <c r="B205" s="173"/>
      <c r="C205" s="174"/>
      <c r="D205" s="174"/>
      <c r="E205" s="175" t="s">
        <v>5</v>
      </c>
      <c r="F205" s="270" t="s">
        <v>165</v>
      </c>
      <c r="G205" s="271"/>
      <c r="H205" s="271"/>
      <c r="I205" s="271"/>
      <c r="J205" s="174"/>
      <c r="K205" s="176">
        <v>14.4</v>
      </c>
      <c r="L205" s="174"/>
      <c r="M205" s="174"/>
      <c r="N205" s="174"/>
      <c r="O205" s="174"/>
      <c r="P205" s="174"/>
      <c r="Q205" s="174"/>
      <c r="R205" s="177"/>
      <c r="T205" s="178"/>
      <c r="U205" s="174"/>
      <c r="V205" s="174"/>
      <c r="W205" s="174"/>
      <c r="X205" s="174"/>
      <c r="Y205" s="174"/>
      <c r="Z205" s="174"/>
      <c r="AA205" s="179"/>
      <c r="AT205" s="180" t="s">
        <v>153</v>
      </c>
      <c r="AU205" s="180" t="s">
        <v>103</v>
      </c>
      <c r="AV205" s="11" t="s">
        <v>103</v>
      </c>
      <c r="AW205" s="11" t="s">
        <v>36</v>
      </c>
      <c r="AX205" s="11" t="s">
        <v>79</v>
      </c>
      <c r="AY205" s="180" t="s">
        <v>146</v>
      </c>
    </row>
    <row r="206" spans="2:51" s="12" customFormat="1" ht="22.5" customHeight="1">
      <c r="B206" s="181"/>
      <c r="C206" s="182"/>
      <c r="D206" s="182"/>
      <c r="E206" s="183" t="s">
        <v>5</v>
      </c>
      <c r="F206" s="274" t="s">
        <v>155</v>
      </c>
      <c r="G206" s="275"/>
      <c r="H206" s="275"/>
      <c r="I206" s="275"/>
      <c r="J206" s="182"/>
      <c r="K206" s="184">
        <v>1479.12</v>
      </c>
      <c r="L206" s="182"/>
      <c r="M206" s="182"/>
      <c r="N206" s="182"/>
      <c r="O206" s="182"/>
      <c r="P206" s="182"/>
      <c r="Q206" s="182"/>
      <c r="R206" s="185"/>
      <c r="T206" s="186"/>
      <c r="U206" s="182"/>
      <c r="V206" s="182"/>
      <c r="W206" s="182"/>
      <c r="X206" s="182"/>
      <c r="Y206" s="182"/>
      <c r="Z206" s="182"/>
      <c r="AA206" s="187"/>
      <c r="AT206" s="188" t="s">
        <v>153</v>
      </c>
      <c r="AU206" s="188" t="s">
        <v>103</v>
      </c>
      <c r="AV206" s="12" t="s">
        <v>150</v>
      </c>
      <c r="AW206" s="12" t="s">
        <v>36</v>
      </c>
      <c r="AX206" s="12" t="s">
        <v>87</v>
      </c>
      <c r="AY206" s="188" t="s">
        <v>146</v>
      </c>
    </row>
    <row r="207" spans="2:63" s="9" customFormat="1" ht="29.85" customHeight="1">
      <c r="B207" s="148"/>
      <c r="C207" s="149"/>
      <c r="D207" s="189" t="s">
        <v>116</v>
      </c>
      <c r="E207" s="189"/>
      <c r="F207" s="189"/>
      <c r="G207" s="189"/>
      <c r="H207" s="189"/>
      <c r="I207" s="189"/>
      <c r="J207" s="189"/>
      <c r="K207" s="189"/>
      <c r="L207" s="189"/>
      <c r="M207" s="189"/>
      <c r="N207" s="247">
        <f>BK207</f>
        <v>0</v>
      </c>
      <c r="O207" s="248"/>
      <c r="P207" s="248"/>
      <c r="Q207" s="248"/>
      <c r="R207" s="151"/>
      <c r="T207" s="152"/>
      <c r="U207" s="149"/>
      <c r="V207" s="149"/>
      <c r="W207" s="153">
        <f>SUM(W208:W217)</f>
        <v>0</v>
      </c>
      <c r="X207" s="149"/>
      <c r="Y207" s="153">
        <f>SUM(Y208:Y217)</f>
        <v>839.00082595</v>
      </c>
      <c r="Z207" s="149"/>
      <c r="AA207" s="154">
        <f>SUM(AA208:AA217)</f>
        <v>0</v>
      </c>
      <c r="AR207" s="155" t="s">
        <v>87</v>
      </c>
      <c r="AT207" s="156" t="s">
        <v>78</v>
      </c>
      <c r="AU207" s="156" t="s">
        <v>87</v>
      </c>
      <c r="AY207" s="155" t="s">
        <v>146</v>
      </c>
      <c r="BK207" s="157">
        <f>SUM(BK208:BK217)</f>
        <v>0</v>
      </c>
    </row>
    <row r="208" spans="2:65" s="1" customFormat="1" ht="31.5" customHeight="1">
      <c r="B208" s="130"/>
      <c r="C208" s="158" t="s">
        <v>249</v>
      </c>
      <c r="D208" s="158" t="s">
        <v>147</v>
      </c>
      <c r="E208" s="159" t="s">
        <v>250</v>
      </c>
      <c r="F208" s="267" t="s">
        <v>251</v>
      </c>
      <c r="G208" s="267"/>
      <c r="H208" s="267"/>
      <c r="I208" s="267"/>
      <c r="J208" s="160" t="s">
        <v>173</v>
      </c>
      <c r="K208" s="161">
        <v>443.735</v>
      </c>
      <c r="L208" s="265">
        <v>0</v>
      </c>
      <c r="M208" s="265"/>
      <c r="N208" s="251">
        <f>ROUND(L208*K208,2)</f>
        <v>0</v>
      </c>
      <c r="O208" s="251"/>
      <c r="P208" s="251"/>
      <c r="Q208" s="251"/>
      <c r="R208" s="133"/>
      <c r="T208" s="162" t="s">
        <v>5</v>
      </c>
      <c r="U208" s="46" t="s">
        <v>44</v>
      </c>
      <c r="V208" s="38"/>
      <c r="W208" s="163">
        <f>V208*K208</f>
        <v>0</v>
      </c>
      <c r="X208" s="163">
        <v>1.89077</v>
      </c>
      <c r="Y208" s="163">
        <f>X208*K208</f>
        <v>839.00082595</v>
      </c>
      <c r="Z208" s="163">
        <v>0</v>
      </c>
      <c r="AA208" s="164">
        <f>Z208*K208</f>
        <v>0</v>
      </c>
      <c r="AR208" s="20" t="s">
        <v>150</v>
      </c>
      <c r="AT208" s="20" t="s">
        <v>147</v>
      </c>
      <c r="AU208" s="20" t="s">
        <v>103</v>
      </c>
      <c r="AY208" s="20" t="s">
        <v>146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20" t="s">
        <v>87</v>
      </c>
      <c r="BK208" s="104">
        <f>ROUND(L208*K208,2)</f>
        <v>0</v>
      </c>
      <c r="BL208" s="20" t="s">
        <v>150</v>
      </c>
      <c r="BM208" s="20" t="s">
        <v>252</v>
      </c>
    </row>
    <row r="209" spans="2:51" s="10" customFormat="1" ht="22.5" customHeight="1">
      <c r="B209" s="165"/>
      <c r="C209" s="166"/>
      <c r="D209" s="166"/>
      <c r="E209" s="167" t="s">
        <v>5</v>
      </c>
      <c r="F209" s="268" t="s">
        <v>160</v>
      </c>
      <c r="G209" s="269"/>
      <c r="H209" s="269"/>
      <c r="I209" s="269"/>
      <c r="J209" s="166"/>
      <c r="K209" s="168" t="s">
        <v>5</v>
      </c>
      <c r="L209" s="166"/>
      <c r="M209" s="166"/>
      <c r="N209" s="166"/>
      <c r="O209" s="166"/>
      <c r="P209" s="166"/>
      <c r="Q209" s="166"/>
      <c r="R209" s="169"/>
      <c r="T209" s="170"/>
      <c r="U209" s="166"/>
      <c r="V209" s="166"/>
      <c r="W209" s="166"/>
      <c r="X209" s="166"/>
      <c r="Y209" s="166"/>
      <c r="Z209" s="166"/>
      <c r="AA209" s="171"/>
      <c r="AT209" s="172" t="s">
        <v>153</v>
      </c>
      <c r="AU209" s="172" t="s">
        <v>103</v>
      </c>
      <c r="AV209" s="10" t="s">
        <v>87</v>
      </c>
      <c r="AW209" s="10" t="s">
        <v>36</v>
      </c>
      <c r="AX209" s="10" t="s">
        <v>79</v>
      </c>
      <c r="AY209" s="172" t="s">
        <v>146</v>
      </c>
    </row>
    <row r="210" spans="2:51" s="11" customFormat="1" ht="44.25" customHeight="1">
      <c r="B210" s="173"/>
      <c r="C210" s="174"/>
      <c r="D210" s="174"/>
      <c r="E210" s="175" t="s">
        <v>5</v>
      </c>
      <c r="F210" s="270" t="s">
        <v>253</v>
      </c>
      <c r="G210" s="271"/>
      <c r="H210" s="271"/>
      <c r="I210" s="271"/>
      <c r="J210" s="174"/>
      <c r="K210" s="176">
        <v>162.115</v>
      </c>
      <c r="L210" s="174"/>
      <c r="M210" s="174"/>
      <c r="N210" s="174"/>
      <c r="O210" s="174"/>
      <c r="P210" s="174"/>
      <c r="Q210" s="174"/>
      <c r="R210" s="177"/>
      <c r="T210" s="178"/>
      <c r="U210" s="174"/>
      <c r="V210" s="174"/>
      <c r="W210" s="174"/>
      <c r="X210" s="174"/>
      <c r="Y210" s="174"/>
      <c r="Z210" s="174"/>
      <c r="AA210" s="179"/>
      <c r="AT210" s="180" t="s">
        <v>153</v>
      </c>
      <c r="AU210" s="180" t="s">
        <v>103</v>
      </c>
      <c r="AV210" s="11" t="s">
        <v>103</v>
      </c>
      <c r="AW210" s="11" t="s">
        <v>36</v>
      </c>
      <c r="AX210" s="11" t="s">
        <v>79</v>
      </c>
      <c r="AY210" s="180" t="s">
        <v>146</v>
      </c>
    </row>
    <row r="211" spans="2:51" s="11" customFormat="1" ht="31.5" customHeight="1">
      <c r="B211" s="173"/>
      <c r="C211" s="174"/>
      <c r="D211" s="174"/>
      <c r="E211" s="175" t="s">
        <v>5</v>
      </c>
      <c r="F211" s="270" t="s">
        <v>198</v>
      </c>
      <c r="G211" s="271"/>
      <c r="H211" s="271"/>
      <c r="I211" s="271"/>
      <c r="J211" s="174"/>
      <c r="K211" s="176">
        <v>55.634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153</v>
      </c>
      <c r="AU211" s="180" t="s">
        <v>103</v>
      </c>
      <c r="AV211" s="11" t="s">
        <v>103</v>
      </c>
      <c r="AW211" s="11" t="s">
        <v>36</v>
      </c>
      <c r="AX211" s="11" t="s">
        <v>79</v>
      </c>
      <c r="AY211" s="180" t="s">
        <v>146</v>
      </c>
    </row>
    <row r="212" spans="2:51" s="10" customFormat="1" ht="22.5" customHeight="1">
      <c r="B212" s="165"/>
      <c r="C212" s="166"/>
      <c r="D212" s="166"/>
      <c r="E212" s="167" t="s">
        <v>5</v>
      </c>
      <c r="F212" s="272" t="s">
        <v>162</v>
      </c>
      <c r="G212" s="273"/>
      <c r="H212" s="273"/>
      <c r="I212" s="273"/>
      <c r="J212" s="166"/>
      <c r="K212" s="168" t="s">
        <v>5</v>
      </c>
      <c r="L212" s="166"/>
      <c r="M212" s="166"/>
      <c r="N212" s="166"/>
      <c r="O212" s="166"/>
      <c r="P212" s="166"/>
      <c r="Q212" s="166"/>
      <c r="R212" s="169"/>
      <c r="T212" s="170"/>
      <c r="U212" s="166"/>
      <c r="V212" s="166"/>
      <c r="W212" s="166"/>
      <c r="X212" s="166"/>
      <c r="Y212" s="166"/>
      <c r="Z212" s="166"/>
      <c r="AA212" s="171"/>
      <c r="AT212" s="172" t="s">
        <v>153</v>
      </c>
      <c r="AU212" s="172" t="s">
        <v>103</v>
      </c>
      <c r="AV212" s="10" t="s">
        <v>87</v>
      </c>
      <c r="AW212" s="10" t="s">
        <v>36</v>
      </c>
      <c r="AX212" s="10" t="s">
        <v>79</v>
      </c>
      <c r="AY212" s="172" t="s">
        <v>146</v>
      </c>
    </row>
    <row r="213" spans="2:51" s="11" customFormat="1" ht="22.5" customHeight="1">
      <c r="B213" s="173"/>
      <c r="C213" s="174"/>
      <c r="D213" s="174"/>
      <c r="E213" s="175" t="s">
        <v>5</v>
      </c>
      <c r="F213" s="270" t="s">
        <v>199</v>
      </c>
      <c r="G213" s="271"/>
      <c r="H213" s="271"/>
      <c r="I213" s="271"/>
      <c r="J213" s="174"/>
      <c r="K213" s="176">
        <v>166.032</v>
      </c>
      <c r="L213" s="174"/>
      <c r="M213" s="174"/>
      <c r="N213" s="174"/>
      <c r="O213" s="174"/>
      <c r="P213" s="174"/>
      <c r="Q213" s="174"/>
      <c r="R213" s="177"/>
      <c r="T213" s="178"/>
      <c r="U213" s="174"/>
      <c r="V213" s="174"/>
      <c r="W213" s="174"/>
      <c r="X213" s="174"/>
      <c r="Y213" s="174"/>
      <c r="Z213" s="174"/>
      <c r="AA213" s="179"/>
      <c r="AT213" s="180" t="s">
        <v>153</v>
      </c>
      <c r="AU213" s="180" t="s">
        <v>103</v>
      </c>
      <c r="AV213" s="11" t="s">
        <v>103</v>
      </c>
      <c r="AW213" s="11" t="s">
        <v>36</v>
      </c>
      <c r="AX213" s="11" t="s">
        <v>79</v>
      </c>
      <c r="AY213" s="180" t="s">
        <v>146</v>
      </c>
    </row>
    <row r="214" spans="2:51" s="11" customFormat="1" ht="31.5" customHeight="1">
      <c r="B214" s="173"/>
      <c r="C214" s="174"/>
      <c r="D214" s="174"/>
      <c r="E214" s="175" t="s">
        <v>5</v>
      </c>
      <c r="F214" s="270" t="s">
        <v>198</v>
      </c>
      <c r="G214" s="271"/>
      <c r="H214" s="271"/>
      <c r="I214" s="271"/>
      <c r="J214" s="174"/>
      <c r="K214" s="176">
        <v>55.634</v>
      </c>
      <c r="L214" s="174"/>
      <c r="M214" s="174"/>
      <c r="N214" s="174"/>
      <c r="O214" s="174"/>
      <c r="P214" s="174"/>
      <c r="Q214" s="174"/>
      <c r="R214" s="177"/>
      <c r="T214" s="178"/>
      <c r="U214" s="174"/>
      <c r="V214" s="174"/>
      <c r="W214" s="174"/>
      <c r="X214" s="174"/>
      <c r="Y214" s="174"/>
      <c r="Z214" s="174"/>
      <c r="AA214" s="179"/>
      <c r="AT214" s="180" t="s">
        <v>153</v>
      </c>
      <c r="AU214" s="180" t="s">
        <v>103</v>
      </c>
      <c r="AV214" s="11" t="s">
        <v>103</v>
      </c>
      <c r="AW214" s="11" t="s">
        <v>36</v>
      </c>
      <c r="AX214" s="11" t="s">
        <v>79</v>
      </c>
      <c r="AY214" s="180" t="s">
        <v>146</v>
      </c>
    </row>
    <row r="215" spans="2:51" s="10" customFormat="1" ht="22.5" customHeight="1">
      <c r="B215" s="165"/>
      <c r="C215" s="166"/>
      <c r="D215" s="166"/>
      <c r="E215" s="167" t="s">
        <v>5</v>
      </c>
      <c r="F215" s="272" t="s">
        <v>164</v>
      </c>
      <c r="G215" s="273"/>
      <c r="H215" s="273"/>
      <c r="I215" s="273"/>
      <c r="J215" s="166"/>
      <c r="K215" s="168" t="s">
        <v>5</v>
      </c>
      <c r="L215" s="166"/>
      <c r="M215" s="166"/>
      <c r="N215" s="166"/>
      <c r="O215" s="166"/>
      <c r="P215" s="166"/>
      <c r="Q215" s="166"/>
      <c r="R215" s="169"/>
      <c r="T215" s="170"/>
      <c r="U215" s="166"/>
      <c r="V215" s="166"/>
      <c r="W215" s="166"/>
      <c r="X215" s="166"/>
      <c r="Y215" s="166"/>
      <c r="Z215" s="166"/>
      <c r="AA215" s="171"/>
      <c r="AT215" s="172" t="s">
        <v>153</v>
      </c>
      <c r="AU215" s="172" t="s">
        <v>103</v>
      </c>
      <c r="AV215" s="10" t="s">
        <v>87</v>
      </c>
      <c r="AW215" s="10" t="s">
        <v>36</v>
      </c>
      <c r="AX215" s="10" t="s">
        <v>79</v>
      </c>
      <c r="AY215" s="172" t="s">
        <v>146</v>
      </c>
    </row>
    <row r="216" spans="2:51" s="11" customFormat="1" ht="22.5" customHeight="1">
      <c r="B216" s="173"/>
      <c r="C216" s="174"/>
      <c r="D216" s="174"/>
      <c r="E216" s="175" t="s">
        <v>5</v>
      </c>
      <c r="F216" s="270" t="s">
        <v>200</v>
      </c>
      <c r="G216" s="271"/>
      <c r="H216" s="271"/>
      <c r="I216" s="271"/>
      <c r="J216" s="174"/>
      <c r="K216" s="176">
        <v>4.32</v>
      </c>
      <c r="L216" s="174"/>
      <c r="M216" s="174"/>
      <c r="N216" s="174"/>
      <c r="O216" s="174"/>
      <c r="P216" s="174"/>
      <c r="Q216" s="174"/>
      <c r="R216" s="177"/>
      <c r="T216" s="178"/>
      <c r="U216" s="174"/>
      <c r="V216" s="174"/>
      <c r="W216" s="174"/>
      <c r="X216" s="174"/>
      <c r="Y216" s="174"/>
      <c r="Z216" s="174"/>
      <c r="AA216" s="179"/>
      <c r="AT216" s="180" t="s">
        <v>153</v>
      </c>
      <c r="AU216" s="180" t="s">
        <v>103</v>
      </c>
      <c r="AV216" s="11" t="s">
        <v>103</v>
      </c>
      <c r="AW216" s="11" t="s">
        <v>36</v>
      </c>
      <c r="AX216" s="11" t="s">
        <v>79</v>
      </c>
      <c r="AY216" s="180" t="s">
        <v>146</v>
      </c>
    </row>
    <row r="217" spans="2:51" s="12" customFormat="1" ht="22.5" customHeight="1">
      <c r="B217" s="181"/>
      <c r="C217" s="182"/>
      <c r="D217" s="182"/>
      <c r="E217" s="183" t="s">
        <v>5</v>
      </c>
      <c r="F217" s="274" t="s">
        <v>155</v>
      </c>
      <c r="G217" s="275"/>
      <c r="H217" s="275"/>
      <c r="I217" s="275"/>
      <c r="J217" s="182"/>
      <c r="K217" s="184">
        <v>443.735</v>
      </c>
      <c r="L217" s="182"/>
      <c r="M217" s="182"/>
      <c r="N217" s="182"/>
      <c r="O217" s="182"/>
      <c r="P217" s="182"/>
      <c r="Q217" s="182"/>
      <c r="R217" s="185"/>
      <c r="T217" s="186"/>
      <c r="U217" s="182"/>
      <c r="V217" s="182"/>
      <c r="W217" s="182"/>
      <c r="X217" s="182"/>
      <c r="Y217" s="182"/>
      <c r="Z217" s="182"/>
      <c r="AA217" s="187"/>
      <c r="AT217" s="188" t="s">
        <v>153</v>
      </c>
      <c r="AU217" s="188" t="s">
        <v>103</v>
      </c>
      <c r="AV217" s="12" t="s">
        <v>150</v>
      </c>
      <c r="AW217" s="12" t="s">
        <v>36</v>
      </c>
      <c r="AX217" s="12" t="s">
        <v>87</v>
      </c>
      <c r="AY217" s="188" t="s">
        <v>146</v>
      </c>
    </row>
    <row r="218" spans="2:63" s="9" customFormat="1" ht="29.85" customHeight="1">
      <c r="B218" s="148"/>
      <c r="C218" s="149"/>
      <c r="D218" s="189" t="s">
        <v>117</v>
      </c>
      <c r="E218" s="189"/>
      <c r="F218" s="189"/>
      <c r="G218" s="189"/>
      <c r="H218" s="189"/>
      <c r="I218" s="189"/>
      <c r="J218" s="189"/>
      <c r="K218" s="189"/>
      <c r="L218" s="189"/>
      <c r="M218" s="189"/>
      <c r="N218" s="247">
        <f>BK218</f>
        <v>0</v>
      </c>
      <c r="O218" s="248"/>
      <c r="P218" s="248"/>
      <c r="Q218" s="248"/>
      <c r="R218" s="151"/>
      <c r="T218" s="152"/>
      <c r="U218" s="149"/>
      <c r="V218" s="149"/>
      <c r="W218" s="153">
        <f>SUM(W219:W222)</f>
        <v>0</v>
      </c>
      <c r="X218" s="149"/>
      <c r="Y218" s="153">
        <f>SUM(Y219:Y222)</f>
        <v>1147.20023808</v>
      </c>
      <c r="Z218" s="149"/>
      <c r="AA218" s="154">
        <f>SUM(AA219:AA222)</f>
        <v>0</v>
      </c>
      <c r="AR218" s="155" t="s">
        <v>87</v>
      </c>
      <c r="AT218" s="156" t="s">
        <v>78</v>
      </c>
      <c r="AU218" s="156" t="s">
        <v>87</v>
      </c>
      <c r="AY218" s="155" t="s">
        <v>146</v>
      </c>
      <c r="BK218" s="157">
        <f>SUM(BK219:BK222)</f>
        <v>0</v>
      </c>
    </row>
    <row r="219" spans="2:65" s="1" customFormat="1" ht="22.5" customHeight="1">
      <c r="B219" s="130"/>
      <c r="C219" s="158" t="s">
        <v>254</v>
      </c>
      <c r="D219" s="158" t="s">
        <v>147</v>
      </c>
      <c r="E219" s="159" t="s">
        <v>255</v>
      </c>
      <c r="F219" s="267" t="s">
        <v>256</v>
      </c>
      <c r="G219" s="267"/>
      <c r="H219" s="267"/>
      <c r="I219" s="267"/>
      <c r="J219" s="160" t="s">
        <v>158</v>
      </c>
      <c r="K219" s="161">
        <v>1108.224</v>
      </c>
      <c r="L219" s="265">
        <v>0</v>
      </c>
      <c r="M219" s="265"/>
      <c r="N219" s="251">
        <f>ROUND(L219*K219,2)</f>
        <v>0</v>
      </c>
      <c r="O219" s="251"/>
      <c r="P219" s="251"/>
      <c r="Q219" s="251"/>
      <c r="R219" s="133"/>
      <c r="T219" s="162" t="s">
        <v>5</v>
      </c>
      <c r="U219" s="46" t="s">
        <v>44</v>
      </c>
      <c r="V219" s="38"/>
      <c r="W219" s="163">
        <f>V219*K219</f>
        <v>0</v>
      </c>
      <c r="X219" s="163">
        <v>0.71644</v>
      </c>
      <c r="Y219" s="163">
        <f>X219*K219</f>
        <v>793.9760025599999</v>
      </c>
      <c r="Z219" s="163">
        <v>0</v>
      </c>
      <c r="AA219" s="164">
        <f>Z219*K219</f>
        <v>0</v>
      </c>
      <c r="AR219" s="20" t="s">
        <v>150</v>
      </c>
      <c r="AT219" s="20" t="s">
        <v>147</v>
      </c>
      <c r="AU219" s="20" t="s">
        <v>103</v>
      </c>
      <c r="AY219" s="20" t="s">
        <v>146</v>
      </c>
      <c r="BE219" s="104">
        <f>IF(U219="základní",N219,0)</f>
        <v>0</v>
      </c>
      <c r="BF219" s="104">
        <f>IF(U219="snížená",N219,0)</f>
        <v>0</v>
      </c>
      <c r="BG219" s="104">
        <f>IF(U219="zákl. přenesená",N219,0)</f>
        <v>0</v>
      </c>
      <c r="BH219" s="104">
        <f>IF(U219="sníž. přenesená",N219,0)</f>
        <v>0</v>
      </c>
      <c r="BI219" s="104">
        <f>IF(U219="nulová",N219,0)</f>
        <v>0</v>
      </c>
      <c r="BJ219" s="20" t="s">
        <v>87</v>
      </c>
      <c r="BK219" s="104">
        <f>ROUND(L219*K219,2)</f>
        <v>0</v>
      </c>
      <c r="BL219" s="20" t="s">
        <v>150</v>
      </c>
      <c r="BM219" s="20" t="s">
        <v>257</v>
      </c>
    </row>
    <row r="220" spans="2:65" s="1" customFormat="1" ht="22.5" customHeight="1">
      <c r="B220" s="130"/>
      <c r="C220" s="158" t="s">
        <v>258</v>
      </c>
      <c r="D220" s="158" t="s">
        <v>147</v>
      </c>
      <c r="E220" s="159" t="s">
        <v>259</v>
      </c>
      <c r="F220" s="267" t="s">
        <v>260</v>
      </c>
      <c r="G220" s="267"/>
      <c r="H220" s="267"/>
      <c r="I220" s="267"/>
      <c r="J220" s="160" t="s">
        <v>158</v>
      </c>
      <c r="K220" s="161">
        <v>1108.224</v>
      </c>
      <c r="L220" s="265">
        <v>0</v>
      </c>
      <c r="M220" s="265"/>
      <c r="N220" s="251">
        <f>ROUND(L220*K220,2)</f>
        <v>0</v>
      </c>
      <c r="O220" s="251"/>
      <c r="P220" s="251"/>
      <c r="Q220" s="251"/>
      <c r="R220" s="133"/>
      <c r="T220" s="162" t="s">
        <v>5</v>
      </c>
      <c r="U220" s="46" t="s">
        <v>44</v>
      </c>
      <c r="V220" s="38"/>
      <c r="W220" s="163">
        <f>V220*K220</f>
        <v>0</v>
      </c>
      <c r="X220" s="163">
        <v>0.18907</v>
      </c>
      <c r="Y220" s="163">
        <f>X220*K220</f>
        <v>209.53191167999998</v>
      </c>
      <c r="Z220" s="163">
        <v>0</v>
      </c>
      <c r="AA220" s="164">
        <f>Z220*K220</f>
        <v>0</v>
      </c>
      <c r="AR220" s="20" t="s">
        <v>150</v>
      </c>
      <c r="AT220" s="20" t="s">
        <v>147</v>
      </c>
      <c r="AU220" s="20" t="s">
        <v>103</v>
      </c>
      <c r="AY220" s="20" t="s">
        <v>146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20" t="s">
        <v>87</v>
      </c>
      <c r="BK220" s="104">
        <f>ROUND(L220*K220,2)</f>
        <v>0</v>
      </c>
      <c r="BL220" s="20" t="s">
        <v>150</v>
      </c>
      <c r="BM220" s="20" t="s">
        <v>261</v>
      </c>
    </row>
    <row r="221" spans="2:65" s="1" customFormat="1" ht="31.5" customHeight="1">
      <c r="B221" s="130"/>
      <c r="C221" s="158" t="s">
        <v>10</v>
      </c>
      <c r="D221" s="158" t="s">
        <v>147</v>
      </c>
      <c r="E221" s="159" t="s">
        <v>444</v>
      </c>
      <c r="F221" s="267" t="s">
        <v>445</v>
      </c>
      <c r="G221" s="267"/>
      <c r="H221" s="267"/>
      <c r="I221" s="267"/>
      <c r="J221" s="160" t="s">
        <v>158</v>
      </c>
      <c r="K221" s="161">
        <v>1108.224</v>
      </c>
      <c r="L221" s="265">
        <v>0</v>
      </c>
      <c r="M221" s="265"/>
      <c r="N221" s="251">
        <f>ROUND(L221*K221,2)</f>
        <v>0</v>
      </c>
      <c r="O221" s="251"/>
      <c r="P221" s="251"/>
      <c r="Q221" s="251"/>
      <c r="R221" s="133"/>
      <c r="T221" s="162" t="s">
        <v>5</v>
      </c>
      <c r="U221" s="46" t="s">
        <v>44</v>
      </c>
      <c r="V221" s="38"/>
      <c r="W221" s="163">
        <f>V221*K221</f>
        <v>0</v>
      </c>
      <c r="X221" s="163">
        <v>0.12966</v>
      </c>
      <c r="Y221" s="163">
        <f>X221*K221</f>
        <v>143.69232384</v>
      </c>
      <c r="Z221" s="163">
        <v>0</v>
      </c>
      <c r="AA221" s="164">
        <f>Z221*K221</f>
        <v>0</v>
      </c>
      <c r="AR221" s="20" t="s">
        <v>150</v>
      </c>
      <c r="AT221" s="20" t="s">
        <v>147</v>
      </c>
      <c r="AU221" s="20" t="s">
        <v>103</v>
      </c>
      <c r="AY221" s="20" t="s">
        <v>146</v>
      </c>
      <c r="BE221" s="104">
        <f>IF(U221="základní",N221,0)</f>
        <v>0</v>
      </c>
      <c r="BF221" s="104">
        <f>IF(U221="snížená",N221,0)</f>
        <v>0</v>
      </c>
      <c r="BG221" s="104">
        <f>IF(U221="zákl. přenesená",N221,0)</f>
        <v>0</v>
      </c>
      <c r="BH221" s="104">
        <f>IF(U221="sníž. přenesená",N221,0)</f>
        <v>0</v>
      </c>
      <c r="BI221" s="104">
        <f>IF(U221="nulová",N221,0)</f>
        <v>0</v>
      </c>
      <c r="BJ221" s="20" t="s">
        <v>87</v>
      </c>
      <c r="BK221" s="104">
        <f>ROUND(L221*K221,2)</f>
        <v>0</v>
      </c>
      <c r="BL221" s="20" t="s">
        <v>150</v>
      </c>
      <c r="BM221" s="20" t="s">
        <v>262</v>
      </c>
    </row>
    <row r="222" spans="2:51" s="11" customFormat="1" ht="22.5" customHeight="1">
      <c r="B222" s="173"/>
      <c r="C222" s="174"/>
      <c r="D222" s="174"/>
      <c r="E222" s="175" t="s">
        <v>5</v>
      </c>
      <c r="F222" s="276"/>
      <c r="G222" s="277"/>
      <c r="H222" s="277"/>
      <c r="I222" s="277"/>
      <c r="J222" s="174"/>
      <c r="K222" s="176"/>
      <c r="L222" s="174"/>
      <c r="M222" s="174"/>
      <c r="N222" s="174"/>
      <c r="O222" s="174"/>
      <c r="P222" s="174"/>
      <c r="Q222" s="174"/>
      <c r="R222" s="177"/>
      <c r="T222" s="178"/>
      <c r="U222" s="174"/>
      <c r="V222" s="174"/>
      <c r="W222" s="174"/>
      <c r="X222" s="174"/>
      <c r="Y222" s="174"/>
      <c r="Z222" s="174"/>
      <c r="AA222" s="179"/>
      <c r="AT222" s="180" t="s">
        <v>153</v>
      </c>
      <c r="AU222" s="180" t="s">
        <v>103</v>
      </c>
      <c r="AV222" s="11" t="s">
        <v>103</v>
      </c>
      <c r="AW222" s="11" t="s">
        <v>36</v>
      </c>
      <c r="AX222" s="11" t="s">
        <v>87</v>
      </c>
      <c r="AY222" s="180" t="s">
        <v>146</v>
      </c>
    </row>
    <row r="223" spans="2:63" s="9" customFormat="1" ht="29.85" customHeight="1">
      <c r="B223" s="148"/>
      <c r="C223" s="149"/>
      <c r="D223" s="189" t="s">
        <v>118</v>
      </c>
      <c r="E223" s="189"/>
      <c r="F223" s="189"/>
      <c r="G223" s="189"/>
      <c r="H223" s="189"/>
      <c r="I223" s="189"/>
      <c r="J223" s="189"/>
      <c r="K223" s="189"/>
      <c r="L223" s="189"/>
      <c r="M223" s="189"/>
      <c r="N223" s="247">
        <f>BK223</f>
        <v>0</v>
      </c>
      <c r="O223" s="248"/>
      <c r="P223" s="248"/>
      <c r="Q223" s="248"/>
      <c r="R223" s="151"/>
      <c r="T223" s="152"/>
      <c r="U223" s="149"/>
      <c r="V223" s="149"/>
      <c r="W223" s="153">
        <f>SUM(W224:W290)</f>
        <v>0</v>
      </c>
      <c r="X223" s="149"/>
      <c r="Y223" s="153">
        <f>SUM(Y224:Y290)</f>
        <v>3.8279917599999993</v>
      </c>
      <c r="Z223" s="149"/>
      <c r="AA223" s="154">
        <f>SUM(AA224:AA290)</f>
        <v>0</v>
      </c>
      <c r="AR223" s="155" t="s">
        <v>87</v>
      </c>
      <c r="AT223" s="156" t="s">
        <v>78</v>
      </c>
      <c r="AU223" s="156" t="s">
        <v>87</v>
      </c>
      <c r="AY223" s="155" t="s">
        <v>146</v>
      </c>
      <c r="BK223" s="157">
        <f>SUM(BK224:BK290)</f>
        <v>0</v>
      </c>
    </row>
    <row r="224" spans="2:65" s="1" customFormat="1" ht="31.5" customHeight="1">
      <c r="B224" s="130"/>
      <c r="C224" s="158" t="s">
        <v>263</v>
      </c>
      <c r="D224" s="158" t="s">
        <v>147</v>
      </c>
      <c r="E224" s="159" t="s">
        <v>264</v>
      </c>
      <c r="F224" s="267" t="s">
        <v>265</v>
      </c>
      <c r="G224" s="267"/>
      <c r="H224" s="267"/>
      <c r="I224" s="267"/>
      <c r="J224" s="160" t="s">
        <v>266</v>
      </c>
      <c r="K224" s="161">
        <v>516.6</v>
      </c>
      <c r="L224" s="265">
        <v>0</v>
      </c>
      <c r="M224" s="265"/>
      <c r="N224" s="251">
        <f>ROUND(L224*K224,2)</f>
        <v>0</v>
      </c>
      <c r="O224" s="251"/>
      <c r="P224" s="251"/>
      <c r="Q224" s="251"/>
      <c r="R224" s="133"/>
      <c r="T224" s="162" t="s">
        <v>5</v>
      </c>
      <c r="U224" s="46" t="s">
        <v>44</v>
      </c>
      <c r="V224" s="38"/>
      <c r="W224" s="163">
        <f>V224*K224</f>
        <v>0</v>
      </c>
      <c r="X224" s="163">
        <v>0</v>
      </c>
      <c r="Y224" s="163">
        <f>X224*K224</f>
        <v>0</v>
      </c>
      <c r="Z224" s="163">
        <v>0</v>
      </c>
      <c r="AA224" s="164">
        <f>Z224*K224</f>
        <v>0</v>
      </c>
      <c r="AR224" s="20" t="s">
        <v>150</v>
      </c>
      <c r="AT224" s="20" t="s">
        <v>147</v>
      </c>
      <c r="AU224" s="20" t="s">
        <v>103</v>
      </c>
      <c r="AY224" s="20" t="s">
        <v>146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20" t="s">
        <v>87</v>
      </c>
      <c r="BK224" s="104">
        <f>ROUND(L224*K224,2)</f>
        <v>0</v>
      </c>
      <c r="BL224" s="20" t="s">
        <v>150</v>
      </c>
      <c r="BM224" s="20" t="s">
        <v>267</v>
      </c>
    </row>
    <row r="225" spans="2:51" s="10" customFormat="1" ht="22.5" customHeight="1">
      <c r="B225" s="165"/>
      <c r="C225" s="166"/>
      <c r="D225" s="166"/>
      <c r="E225" s="167" t="s">
        <v>5</v>
      </c>
      <c r="F225" s="268" t="s">
        <v>160</v>
      </c>
      <c r="G225" s="269"/>
      <c r="H225" s="269"/>
      <c r="I225" s="269"/>
      <c r="J225" s="166"/>
      <c r="K225" s="168" t="s">
        <v>5</v>
      </c>
      <c r="L225" s="166"/>
      <c r="M225" s="166"/>
      <c r="N225" s="166"/>
      <c r="O225" s="166"/>
      <c r="P225" s="166"/>
      <c r="Q225" s="166"/>
      <c r="R225" s="169"/>
      <c r="T225" s="170"/>
      <c r="U225" s="166"/>
      <c r="V225" s="166"/>
      <c r="W225" s="166"/>
      <c r="X225" s="166"/>
      <c r="Y225" s="166"/>
      <c r="Z225" s="166"/>
      <c r="AA225" s="171"/>
      <c r="AT225" s="172" t="s">
        <v>153</v>
      </c>
      <c r="AU225" s="172" t="s">
        <v>103</v>
      </c>
      <c r="AV225" s="10" t="s">
        <v>87</v>
      </c>
      <c r="AW225" s="10" t="s">
        <v>36</v>
      </c>
      <c r="AX225" s="10" t="s">
        <v>79</v>
      </c>
      <c r="AY225" s="172" t="s">
        <v>146</v>
      </c>
    </row>
    <row r="226" spans="2:51" s="11" customFormat="1" ht="31.5" customHeight="1">
      <c r="B226" s="173"/>
      <c r="C226" s="174"/>
      <c r="D226" s="174"/>
      <c r="E226" s="175" t="s">
        <v>5</v>
      </c>
      <c r="F226" s="270" t="s">
        <v>268</v>
      </c>
      <c r="G226" s="271"/>
      <c r="H226" s="271"/>
      <c r="I226" s="271"/>
      <c r="J226" s="174"/>
      <c r="K226" s="176">
        <v>113.92</v>
      </c>
      <c r="L226" s="174"/>
      <c r="M226" s="174"/>
      <c r="N226" s="174"/>
      <c r="O226" s="174"/>
      <c r="P226" s="174"/>
      <c r="Q226" s="174"/>
      <c r="R226" s="177"/>
      <c r="T226" s="178"/>
      <c r="U226" s="174"/>
      <c r="V226" s="174"/>
      <c r="W226" s="174"/>
      <c r="X226" s="174"/>
      <c r="Y226" s="174"/>
      <c r="Z226" s="174"/>
      <c r="AA226" s="179"/>
      <c r="AT226" s="180" t="s">
        <v>153</v>
      </c>
      <c r="AU226" s="180" t="s">
        <v>103</v>
      </c>
      <c r="AV226" s="11" t="s">
        <v>103</v>
      </c>
      <c r="AW226" s="11" t="s">
        <v>36</v>
      </c>
      <c r="AX226" s="11" t="s">
        <v>79</v>
      </c>
      <c r="AY226" s="180" t="s">
        <v>146</v>
      </c>
    </row>
    <row r="227" spans="2:51" s="11" customFormat="1" ht="31.5" customHeight="1">
      <c r="B227" s="173"/>
      <c r="C227" s="174"/>
      <c r="D227" s="174"/>
      <c r="E227" s="175" t="s">
        <v>5</v>
      </c>
      <c r="F227" s="270" t="s">
        <v>269</v>
      </c>
      <c r="G227" s="271"/>
      <c r="H227" s="271"/>
      <c r="I227" s="271"/>
      <c r="J227" s="174"/>
      <c r="K227" s="176">
        <v>154.54</v>
      </c>
      <c r="L227" s="174"/>
      <c r="M227" s="174"/>
      <c r="N227" s="174"/>
      <c r="O227" s="174"/>
      <c r="P227" s="174"/>
      <c r="Q227" s="174"/>
      <c r="R227" s="177"/>
      <c r="T227" s="178"/>
      <c r="U227" s="174"/>
      <c r="V227" s="174"/>
      <c r="W227" s="174"/>
      <c r="X227" s="174"/>
      <c r="Y227" s="174"/>
      <c r="Z227" s="174"/>
      <c r="AA227" s="179"/>
      <c r="AT227" s="180" t="s">
        <v>153</v>
      </c>
      <c r="AU227" s="180" t="s">
        <v>103</v>
      </c>
      <c r="AV227" s="11" t="s">
        <v>103</v>
      </c>
      <c r="AW227" s="11" t="s">
        <v>36</v>
      </c>
      <c r="AX227" s="11" t="s">
        <v>79</v>
      </c>
      <c r="AY227" s="180" t="s">
        <v>146</v>
      </c>
    </row>
    <row r="228" spans="2:51" s="10" customFormat="1" ht="22.5" customHeight="1">
      <c r="B228" s="165"/>
      <c r="C228" s="166"/>
      <c r="D228" s="166"/>
      <c r="E228" s="167" t="s">
        <v>5</v>
      </c>
      <c r="F228" s="272" t="s">
        <v>162</v>
      </c>
      <c r="G228" s="273"/>
      <c r="H228" s="273"/>
      <c r="I228" s="273"/>
      <c r="J228" s="166"/>
      <c r="K228" s="168" t="s">
        <v>5</v>
      </c>
      <c r="L228" s="166"/>
      <c r="M228" s="166"/>
      <c r="N228" s="166"/>
      <c r="O228" s="166"/>
      <c r="P228" s="166"/>
      <c r="Q228" s="166"/>
      <c r="R228" s="169"/>
      <c r="T228" s="170"/>
      <c r="U228" s="166"/>
      <c r="V228" s="166"/>
      <c r="W228" s="166"/>
      <c r="X228" s="166"/>
      <c r="Y228" s="166"/>
      <c r="Z228" s="166"/>
      <c r="AA228" s="171"/>
      <c r="AT228" s="172" t="s">
        <v>153</v>
      </c>
      <c r="AU228" s="172" t="s">
        <v>103</v>
      </c>
      <c r="AV228" s="10" t="s">
        <v>87</v>
      </c>
      <c r="AW228" s="10" t="s">
        <v>36</v>
      </c>
      <c r="AX228" s="10" t="s">
        <v>79</v>
      </c>
      <c r="AY228" s="172" t="s">
        <v>146</v>
      </c>
    </row>
    <row r="229" spans="2:51" s="11" customFormat="1" ht="22.5" customHeight="1">
      <c r="B229" s="173"/>
      <c r="C229" s="174"/>
      <c r="D229" s="174"/>
      <c r="E229" s="175" t="s">
        <v>5</v>
      </c>
      <c r="F229" s="270" t="s">
        <v>270</v>
      </c>
      <c r="G229" s="271"/>
      <c r="H229" s="271"/>
      <c r="I229" s="271"/>
      <c r="J229" s="174"/>
      <c r="K229" s="176">
        <v>93.6</v>
      </c>
      <c r="L229" s="174"/>
      <c r="M229" s="174"/>
      <c r="N229" s="174"/>
      <c r="O229" s="174"/>
      <c r="P229" s="174"/>
      <c r="Q229" s="174"/>
      <c r="R229" s="177"/>
      <c r="T229" s="178"/>
      <c r="U229" s="174"/>
      <c r="V229" s="174"/>
      <c r="W229" s="174"/>
      <c r="X229" s="174"/>
      <c r="Y229" s="174"/>
      <c r="Z229" s="174"/>
      <c r="AA229" s="179"/>
      <c r="AT229" s="180" t="s">
        <v>153</v>
      </c>
      <c r="AU229" s="180" t="s">
        <v>103</v>
      </c>
      <c r="AV229" s="11" t="s">
        <v>103</v>
      </c>
      <c r="AW229" s="11" t="s">
        <v>36</v>
      </c>
      <c r="AX229" s="11" t="s">
        <v>79</v>
      </c>
      <c r="AY229" s="180" t="s">
        <v>146</v>
      </c>
    </row>
    <row r="230" spans="2:51" s="11" customFormat="1" ht="31.5" customHeight="1">
      <c r="B230" s="173"/>
      <c r="C230" s="174"/>
      <c r="D230" s="174"/>
      <c r="E230" s="175" t="s">
        <v>5</v>
      </c>
      <c r="F230" s="270" t="s">
        <v>269</v>
      </c>
      <c r="G230" s="271"/>
      <c r="H230" s="271"/>
      <c r="I230" s="271"/>
      <c r="J230" s="174"/>
      <c r="K230" s="176">
        <v>154.54</v>
      </c>
      <c r="L230" s="174"/>
      <c r="M230" s="174"/>
      <c r="N230" s="174"/>
      <c r="O230" s="174"/>
      <c r="P230" s="174"/>
      <c r="Q230" s="174"/>
      <c r="R230" s="177"/>
      <c r="T230" s="178"/>
      <c r="U230" s="174"/>
      <c r="V230" s="174"/>
      <c r="W230" s="174"/>
      <c r="X230" s="174"/>
      <c r="Y230" s="174"/>
      <c r="Z230" s="174"/>
      <c r="AA230" s="179"/>
      <c r="AT230" s="180" t="s">
        <v>153</v>
      </c>
      <c r="AU230" s="180" t="s">
        <v>103</v>
      </c>
      <c r="AV230" s="11" t="s">
        <v>103</v>
      </c>
      <c r="AW230" s="11" t="s">
        <v>36</v>
      </c>
      <c r="AX230" s="11" t="s">
        <v>79</v>
      </c>
      <c r="AY230" s="180" t="s">
        <v>146</v>
      </c>
    </row>
    <row r="231" spans="2:51" s="12" customFormat="1" ht="22.5" customHeight="1">
      <c r="B231" s="181"/>
      <c r="C231" s="182"/>
      <c r="D231" s="182"/>
      <c r="E231" s="183" t="s">
        <v>5</v>
      </c>
      <c r="F231" s="274" t="s">
        <v>155</v>
      </c>
      <c r="G231" s="275"/>
      <c r="H231" s="275"/>
      <c r="I231" s="275"/>
      <c r="J231" s="182"/>
      <c r="K231" s="184">
        <v>516.6</v>
      </c>
      <c r="L231" s="182"/>
      <c r="M231" s="182"/>
      <c r="N231" s="182"/>
      <c r="O231" s="182"/>
      <c r="P231" s="182"/>
      <c r="Q231" s="182"/>
      <c r="R231" s="185"/>
      <c r="T231" s="186"/>
      <c r="U231" s="182"/>
      <c r="V231" s="182"/>
      <c r="W231" s="182"/>
      <c r="X231" s="182"/>
      <c r="Y231" s="182"/>
      <c r="Z231" s="182"/>
      <c r="AA231" s="187"/>
      <c r="AT231" s="188" t="s">
        <v>153</v>
      </c>
      <c r="AU231" s="188" t="s">
        <v>103</v>
      </c>
      <c r="AV231" s="12" t="s">
        <v>150</v>
      </c>
      <c r="AW231" s="12" t="s">
        <v>36</v>
      </c>
      <c r="AX231" s="12" t="s">
        <v>87</v>
      </c>
      <c r="AY231" s="188" t="s">
        <v>146</v>
      </c>
    </row>
    <row r="232" spans="2:65" s="1" customFormat="1" ht="31.5" customHeight="1">
      <c r="B232" s="130"/>
      <c r="C232" s="190" t="s">
        <v>271</v>
      </c>
      <c r="D232" s="190" t="s">
        <v>237</v>
      </c>
      <c r="E232" s="191" t="s">
        <v>272</v>
      </c>
      <c r="F232" s="278" t="s">
        <v>273</v>
      </c>
      <c r="G232" s="278"/>
      <c r="H232" s="278"/>
      <c r="I232" s="278"/>
      <c r="J232" s="192" t="s">
        <v>266</v>
      </c>
      <c r="K232" s="193">
        <v>524.349</v>
      </c>
      <c r="L232" s="279">
        <v>0</v>
      </c>
      <c r="M232" s="279"/>
      <c r="N232" s="252">
        <f>ROUND(L232*K232,2)</f>
        <v>0</v>
      </c>
      <c r="O232" s="251"/>
      <c r="P232" s="251"/>
      <c r="Q232" s="251"/>
      <c r="R232" s="133"/>
      <c r="T232" s="162" t="s">
        <v>5</v>
      </c>
      <c r="U232" s="46" t="s">
        <v>44</v>
      </c>
      <c r="V232" s="38"/>
      <c r="W232" s="163">
        <f>V232*K232</f>
        <v>0</v>
      </c>
      <c r="X232" s="163">
        <v>0.00028</v>
      </c>
      <c r="Y232" s="163">
        <f>X232*K232</f>
        <v>0.14681772</v>
      </c>
      <c r="Z232" s="163">
        <v>0</v>
      </c>
      <c r="AA232" s="164">
        <f>Z232*K232</f>
        <v>0</v>
      </c>
      <c r="AR232" s="20" t="s">
        <v>193</v>
      </c>
      <c r="AT232" s="20" t="s">
        <v>237</v>
      </c>
      <c r="AU232" s="20" t="s">
        <v>103</v>
      </c>
      <c r="AY232" s="20" t="s">
        <v>146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20" t="s">
        <v>87</v>
      </c>
      <c r="BK232" s="104">
        <f>ROUND(L232*K232,2)</f>
        <v>0</v>
      </c>
      <c r="BL232" s="20" t="s">
        <v>150</v>
      </c>
      <c r="BM232" s="20" t="s">
        <v>274</v>
      </c>
    </row>
    <row r="233" spans="2:65" s="1" customFormat="1" ht="31.5" customHeight="1">
      <c r="B233" s="130"/>
      <c r="C233" s="158" t="s">
        <v>275</v>
      </c>
      <c r="D233" s="158" t="s">
        <v>147</v>
      </c>
      <c r="E233" s="159" t="s">
        <v>276</v>
      </c>
      <c r="F233" s="267" t="s">
        <v>277</v>
      </c>
      <c r="G233" s="267"/>
      <c r="H233" s="267"/>
      <c r="I233" s="267"/>
      <c r="J233" s="160" t="s">
        <v>266</v>
      </c>
      <c r="K233" s="161">
        <v>367.6</v>
      </c>
      <c r="L233" s="265">
        <v>0</v>
      </c>
      <c r="M233" s="265"/>
      <c r="N233" s="251">
        <f>ROUND(L233*K233,2)</f>
        <v>0</v>
      </c>
      <c r="O233" s="251"/>
      <c r="P233" s="251"/>
      <c r="Q233" s="251"/>
      <c r="R233" s="133"/>
      <c r="T233" s="162" t="s">
        <v>5</v>
      </c>
      <c r="U233" s="46" t="s">
        <v>44</v>
      </c>
      <c r="V233" s="38"/>
      <c r="W233" s="163">
        <f>V233*K233</f>
        <v>0</v>
      </c>
      <c r="X233" s="163">
        <v>0</v>
      </c>
      <c r="Y233" s="163">
        <f>X233*K233</f>
        <v>0</v>
      </c>
      <c r="Z233" s="163">
        <v>0</v>
      </c>
      <c r="AA233" s="164">
        <f>Z233*K233</f>
        <v>0</v>
      </c>
      <c r="AR233" s="20" t="s">
        <v>150</v>
      </c>
      <c r="AT233" s="20" t="s">
        <v>147</v>
      </c>
      <c r="AU233" s="20" t="s">
        <v>103</v>
      </c>
      <c r="AY233" s="20" t="s">
        <v>146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20" t="s">
        <v>87</v>
      </c>
      <c r="BK233" s="104">
        <f>ROUND(L233*K233,2)</f>
        <v>0</v>
      </c>
      <c r="BL233" s="20" t="s">
        <v>150</v>
      </c>
      <c r="BM233" s="20" t="s">
        <v>278</v>
      </c>
    </row>
    <row r="234" spans="2:51" s="10" customFormat="1" ht="22.5" customHeight="1">
      <c r="B234" s="165"/>
      <c r="C234" s="166"/>
      <c r="D234" s="166"/>
      <c r="E234" s="167" t="s">
        <v>5</v>
      </c>
      <c r="F234" s="268" t="s">
        <v>162</v>
      </c>
      <c r="G234" s="269"/>
      <c r="H234" s="269"/>
      <c r="I234" s="269"/>
      <c r="J234" s="166"/>
      <c r="K234" s="168" t="s">
        <v>5</v>
      </c>
      <c r="L234" s="166"/>
      <c r="M234" s="166"/>
      <c r="N234" s="166"/>
      <c r="O234" s="166"/>
      <c r="P234" s="166"/>
      <c r="Q234" s="166"/>
      <c r="R234" s="169"/>
      <c r="T234" s="170"/>
      <c r="U234" s="166"/>
      <c r="V234" s="166"/>
      <c r="W234" s="166"/>
      <c r="X234" s="166"/>
      <c r="Y234" s="166"/>
      <c r="Z234" s="166"/>
      <c r="AA234" s="171"/>
      <c r="AT234" s="172" t="s">
        <v>153</v>
      </c>
      <c r="AU234" s="172" t="s">
        <v>103</v>
      </c>
      <c r="AV234" s="10" t="s">
        <v>87</v>
      </c>
      <c r="AW234" s="10" t="s">
        <v>36</v>
      </c>
      <c r="AX234" s="10" t="s">
        <v>79</v>
      </c>
      <c r="AY234" s="172" t="s">
        <v>146</v>
      </c>
    </row>
    <row r="235" spans="2:51" s="11" customFormat="1" ht="22.5" customHeight="1">
      <c r="B235" s="173"/>
      <c r="C235" s="174"/>
      <c r="D235" s="174"/>
      <c r="E235" s="175" t="s">
        <v>5</v>
      </c>
      <c r="F235" s="270" t="s">
        <v>279</v>
      </c>
      <c r="G235" s="271"/>
      <c r="H235" s="271"/>
      <c r="I235" s="271"/>
      <c r="J235" s="174"/>
      <c r="K235" s="176">
        <v>367.6</v>
      </c>
      <c r="L235" s="174"/>
      <c r="M235" s="174"/>
      <c r="N235" s="174"/>
      <c r="O235" s="174"/>
      <c r="P235" s="174"/>
      <c r="Q235" s="174"/>
      <c r="R235" s="177"/>
      <c r="T235" s="178"/>
      <c r="U235" s="174"/>
      <c r="V235" s="174"/>
      <c r="W235" s="174"/>
      <c r="X235" s="174"/>
      <c r="Y235" s="174"/>
      <c r="Z235" s="174"/>
      <c r="AA235" s="179"/>
      <c r="AT235" s="180" t="s">
        <v>153</v>
      </c>
      <c r="AU235" s="180" t="s">
        <v>103</v>
      </c>
      <c r="AV235" s="11" t="s">
        <v>103</v>
      </c>
      <c r="AW235" s="11" t="s">
        <v>36</v>
      </c>
      <c r="AX235" s="11" t="s">
        <v>79</v>
      </c>
      <c r="AY235" s="180" t="s">
        <v>146</v>
      </c>
    </row>
    <row r="236" spans="2:51" s="12" customFormat="1" ht="22.5" customHeight="1">
      <c r="B236" s="181"/>
      <c r="C236" s="182"/>
      <c r="D236" s="182"/>
      <c r="E236" s="183" t="s">
        <v>5</v>
      </c>
      <c r="F236" s="274" t="s">
        <v>155</v>
      </c>
      <c r="G236" s="275"/>
      <c r="H236" s="275"/>
      <c r="I236" s="275"/>
      <c r="J236" s="182"/>
      <c r="K236" s="184">
        <v>367.6</v>
      </c>
      <c r="L236" s="182"/>
      <c r="M236" s="182"/>
      <c r="N236" s="182"/>
      <c r="O236" s="182"/>
      <c r="P236" s="182"/>
      <c r="Q236" s="182"/>
      <c r="R236" s="185"/>
      <c r="T236" s="186"/>
      <c r="U236" s="182"/>
      <c r="V236" s="182"/>
      <c r="W236" s="182"/>
      <c r="X236" s="182"/>
      <c r="Y236" s="182"/>
      <c r="Z236" s="182"/>
      <c r="AA236" s="187"/>
      <c r="AT236" s="188" t="s">
        <v>153</v>
      </c>
      <c r="AU236" s="188" t="s">
        <v>103</v>
      </c>
      <c r="AV236" s="12" t="s">
        <v>150</v>
      </c>
      <c r="AW236" s="12" t="s">
        <v>36</v>
      </c>
      <c r="AX236" s="12" t="s">
        <v>87</v>
      </c>
      <c r="AY236" s="188" t="s">
        <v>146</v>
      </c>
    </row>
    <row r="237" spans="2:65" s="1" customFormat="1" ht="31.5" customHeight="1">
      <c r="B237" s="130"/>
      <c r="C237" s="190" t="s">
        <v>280</v>
      </c>
      <c r="D237" s="190" t="s">
        <v>237</v>
      </c>
      <c r="E237" s="191" t="s">
        <v>281</v>
      </c>
      <c r="F237" s="278" t="s">
        <v>282</v>
      </c>
      <c r="G237" s="278"/>
      <c r="H237" s="278"/>
      <c r="I237" s="278"/>
      <c r="J237" s="192" t="s">
        <v>266</v>
      </c>
      <c r="K237" s="193">
        <v>373.114</v>
      </c>
      <c r="L237" s="279">
        <v>0</v>
      </c>
      <c r="M237" s="279"/>
      <c r="N237" s="252">
        <f>ROUND(L237*K237,2)</f>
        <v>0</v>
      </c>
      <c r="O237" s="251"/>
      <c r="P237" s="251"/>
      <c r="Q237" s="251"/>
      <c r="R237" s="133"/>
      <c r="T237" s="162" t="s">
        <v>5</v>
      </c>
      <c r="U237" s="46" t="s">
        <v>44</v>
      </c>
      <c r="V237" s="38"/>
      <c r="W237" s="163">
        <f>V237*K237</f>
        <v>0</v>
      </c>
      <c r="X237" s="163">
        <v>0.00214</v>
      </c>
      <c r="Y237" s="163">
        <f>X237*K237</f>
        <v>0.79846396</v>
      </c>
      <c r="Z237" s="163">
        <v>0</v>
      </c>
      <c r="AA237" s="164">
        <f>Z237*K237</f>
        <v>0</v>
      </c>
      <c r="AR237" s="20" t="s">
        <v>193</v>
      </c>
      <c r="AT237" s="20" t="s">
        <v>237</v>
      </c>
      <c r="AU237" s="20" t="s">
        <v>103</v>
      </c>
      <c r="AY237" s="20" t="s">
        <v>146</v>
      </c>
      <c r="BE237" s="104">
        <f>IF(U237="základní",N237,0)</f>
        <v>0</v>
      </c>
      <c r="BF237" s="104">
        <f>IF(U237="snížená",N237,0)</f>
        <v>0</v>
      </c>
      <c r="BG237" s="104">
        <f>IF(U237="zákl. přenesená",N237,0)</f>
        <v>0</v>
      </c>
      <c r="BH237" s="104">
        <f>IF(U237="sníž. přenesená",N237,0)</f>
        <v>0</v>
      </c>
      <c r="BI237" s="104">
        <f>IF(U237="nulová",N237,0)</f>
        <v>0</v>
      </c>
      <c r="BJ237" s="20" t="s">
        <v>87</v>
      </c>
      <c r="BK237" s="104">
        <f>ROUND(L237*K237,2)</f>
        <v>0</v>
      </c>
      <c r="BL237" s="20" t="s">
        <v>150</v>
      </c>
      <c r="BM237" s="20" t="s">
        <v>283</v>
      </c>
    </row>
    <row r="238" spans="2:65" s="1" customFormat="1" ht="31.5" customHeight="1">
      <c r="B238" s="130"/>
      <c r="C238" s="158" t="s">
        <v>284</v>
      </c>
      <c r="D238" s="158" t="s">
        <v>147</v>
      </c>
      <c r="E238" s="159" t="s">
        <v>285</v>
      </c>
      <c r="F238" s="267" t="s">
        <v>286</v>
      </c>
      <c r="G238" s="267"/>
      <c r="H238" s="267"/>
      <c r="I238" s="267"/>
      <c r="J238" s="160" t="s">
        <v>266</v>
      </c>
      <c r="K238" s="161">
        <v>348.4</v>
      </c>
      <c r="L238" s="265">
        <v>0</v>
      </c>
      <c r="M238" s="265"/>
      <c r="N238" s="251">
        <f>ROUND(L238*K238,2)</f>
        <v>0</v>
      </c>
      <c r="O238" s="251"/>
      <c r="P238" s="251"/>
      <c r="Q238" s="251"/>
      <c r="R238" s="133"/>
      <c r="T238" s="162" t="s">
        <v>5</v>
      </c>
      <c r="U238" s="46" t="s">
        <v>44</v>
      </c>
      <c r="V238" s="38"/>
      <c r="W238" s="163">
        <f>V238*K238</f>
        <v>0</v>
      </c>
      <c r="X238" s="163">
        <v>0</v>
      </c>
      <c r="Y238" s="163">
        <f>X238*K238</f>
        <v>0</v>
      </c>
      <c r="Z238" s="163">
        <v>0</v>
      </c>
      <c r="AA238" s="164">
        <f>Z238*K238</f>
        <v>0</v>
      </c>
      <c r="AR238" s="20" t="s">
        <v>150</v>
      </c>
      <c r="AT238" s="20" t="s">
        <v>147</v>
      </c>
      <c r="AU238" s="20" t="s">
        <v>103</v>
      </c>
      <c r="AY238" s="20" t="s">
        <v>146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20" t="s">
        <v>87</v>
      </c>
      <c r="BK238" s="104">
        <f>ROUND(L238*K238,2)</f>
        <v>0</v>
      </c>
      <c r="BL238" s="20" t="s">
        <v>150</v>
      </c>
      <c r="BM238" s="20" t="s">
        <v>287</v>
      </c>
    </row>
    <row r="239" spans="2:51" s="10" customFormat="1" ht="22.5" customHeight="1">
      <c r="B239" s="165"/>
      <c r="C239" s="166"/>
      <c r="D239" s="166"/>
      <c r="E239" s="167" t="s">
        <v>5</v>
      </c>
      <c r="F239" s="268" t="s">
        <v>160</v>
      </c>
      <c r="G239" s="269"/>
      <c r="H239" s="269"/>
      <c r="I239" s="269"/>
      <c r="J239" s="166"/>
      <c r="K239" s="168" t="s">
        <v>5</v>
      </c>
      <c r="L239" s="166"/>
      <c r="M239" s="166"/>
      <c r="N239" s="166"/>
      <c r="O239" s="166"/>
      <c r="P239" s="166"/>
      <c r="Q239" s="166"/>
      <c r="R239" s="169"/>
      <c r="T239" s="170"/>
      <c r="U239" s="166"/>
      <c r="V239" s="166"/>
      <c r="W239" s="166"/>
      <c r="X239" s="166"/>
      <c r="Y239" s="166"/>
      <c r="Z239" s="166"/>
      <c r="AA239" s="171"/>
      <c r="AT239" s="172" t="s">
        <v>153</v>
      </c>
      <c r="AU239" s="172" t="s">
        <v>103</v>
      </c>
      <c r="AV239" s="10" t="s">
        <v>87</v>
      </c>
      <c r="AW239" s="10" t="s">
        <v>36</v>
      </c>
      <c r="AX239" s="10" t="s">
        <v>79</v>
      </c>
      <c r="AY239" s="172" t="s">
        <v>146</v>
      </c>
    </row>
    <row r="240" spans="2:51" s="11" customFormat="1" ht="22.5" customHeight="1">
      <c r="B240" s="173"/>
      <c r="C240" s="174"/>
      <c r="D240" s="174"/>
      <c r="E240" s="175" t="s">
        <v>5</v>
      </c>
      <c r="F240" s="270" t="s">
        <v>288</v>
      </c>
      <c r="G240" s="271"/>
      <c r="H240" s="271"/>
      <c r="I240" s="271"/>
      <c r="J240" s="174"/>
      <c r="K240" s="176">
        <v>336.4</v>
      </c>
      <c r="L240" s="174"/>
      <c r="M240" s="174"/>
      <c r="N240" s="174"/>
      <c r="O240" s="174"/>
      <c r="P240" s="174"/>
      <c r="Q240" s="174"/>
      <c r="R240" s="177"/>
      <c r="T240" s="178"/>
      <c r="U240" s="174"/>
      <c r="V240" s="174"/>
      <c r="W240" s="174"/>
      <c r="X240" s="174"/>
      <c r="Y240" s="174"/>
      <c r="Z240" s="174"/>
      <c r="AA240" s="179"/>
      <c r="AT240" s="180" t="s">
        <v>153</v>
      </c>
      <c r="AU240" s="180" t="s">
        <v>103</v>
      </c>
      <c r="AV240" s="11" t="s">
        <v>103</v>
      </c>
      <c r="AW240" s="11" t="s">
        <v>36</v>
      </c>
      <c r="AX240" s="11" t="s">
        <v>79</v>
      </c>
      <c r="AY240" s="180" t="s">
        <v>146</v>
      </c>
    </row>
    <row r="241" spans="2:51" s="10" customFormat="1" ht="22.5" customHeight="1">
      <c r="B241" s="165"/>
      <c r="C241" s="166"/>
      <c r="D241" s="166"/>
      <c r="E241" s="167" t="s">
        <v>5</v>
      </c>
      <c r="F241" s="272" t="s">
        <v>164</v>
      </c>
      <c r="G241" s="273"/>
      <c r="H241" s="273"/>
      <c r="I241" s="273"/>
      <c r="J241" s="166"/>
      <c r="K241" s="168" t="s">
        <v>5</v>
      </c>
      <c r="L241" s="166"/>
      <c r="M241" s="166"/>
      <c r="N241" s="166"/>
      <c r="O241" s="166"/>
      <c r="P241" s="166"/>
      <c r="Q241" s="166"/>
      <c r="R241" s="169"/>
      <c r="T241" s="170"/>
      <c r="U241" s="166"/>
      <c r="V241" s="166"/>
      <c r="W241" s="166"/>
      <c r="X241" s="166"/>
      <c r="Y241" s="166"/>
      <c r="Z241" s="166"/>
      <c r="AA241" s="171"/>
      <c r="AT241" s="172" t="s">
        <v>153</v>
      </c>
      <c r="AU241" s="172" t="s">
        <v>103</v>
      </c>
      <c r="AV241" s="10" t="s">
        <v>87</v>
      </c>
      <c r="AW241" s="10" t="s">
        <v>36</v>
      </c>
      <c r="AX241" s="10" t="s">
        <v>79</v>
      </c>
      <c r="AY241" s="172" t="s">
        <v>146</v>
      </c>
    </row>
    <row r="242" spans="2:51" s="11" customFormat="1" ht="22.5" customHeight="1">
      <c r="B242" s="173"/>
      <c r="C242" s="174"/>
      <c r="D242" s="174"/>
      <c r="E242" s="175" t="s">
        <v>5</v>
      </c>
      <c r="F242" s="270" t="s">
        <v>289</v>
      </c>
      <c r="G242" s="271"/>
      <c r="H242" s="271"/>
      <c r="I242" s="271"/>
      <c r="J242" s="174"/>
      <c r="K242" s="176">
        <v>12</v>
      </c>
      <c r="L242" s="174"/>
      <c r="M242" s="174"/>
      <c r="N242" s="174"/>
      <c r="O242" s="174"/>
      <c r="P242" s="174"/>
      <c r="Q242" s="174"/>
      <c r="R242" s="177"/>
      <c r="T242" s="178"/>
      <c r="U242" s="174"/>
      <c r="V242" s="174"/>
      <c r="W242" s="174"/>
      <c r="X242" s="174"/>
      <c r="Y242" s="174"/>
      <c r="Z242" s="174"/>
      <c r="AA242" s="179"/>
      <c r="AT242" s="180" t="s">
        <v>153</v>
      </c>
      <c r="AU242" s="180" t="s">
        <v>103</v>
      </c>
      <c r="AV242" s="11" t="s">
        <v>103</v>
      </c>
      <c r="AW242" s="11" t="s">
        <v>36</v>
      </c>
      <c r="AX242" s="11" t="s">
        <v>79</v>
      </c>
      <c r="AY242" s="180" t="s">
        <v>146</v>
      </c>
    </row>
    <row r="243" spans="2:51" s="12" customFormat="1" ht="22.5" customHeight="1">
      <c r="B243" s="181"/>
      <c r="C243" s="182"/>
      <c r="D243" s="182"/>
      <c r="E243" s="183" t="s">
        <v>5</v>
      </c>
      <c r="F243" s="274" t="s">
        <v>155</v>
      </c>
      <c r="G243" s="275"/>
      <c r="H243" s="275"/>
      <c r="I243" s="275"/>
      <c r="J243" s="182"/>
      <c r="K243" s="184">
        <v>348.4</v>
      </c>
      <c r="L243" s="182"/>
      <c r="M243" s="182"/>
      <c r="N243" s="182"/>
      <c r="O243" s="182"/>
      <c r="P243" s="182"/>
      <c r="Q243" s="182"/>
      <c r="R243" s="185"/>
      <c r="T243" s="186"/>
      <c r="U243" s="182"/>
      <c r="V243" s="182"/>
      <c r="W243" s="182"/>
      <c r="X243" s="182"/>
      <c r="Y243" s="182"/>
      <c r="Z243" s="182"/>
      <c r="AA243" s="187"/>
      <c r="AT243" s="188" t="s">
        <v>153</v>
      </c>
      <c r="AU243" s="188" t="s">
        <v>103</v>
      </c>
      <c r="AV243" s="12" t="s">
        <v>150</v>
      </c>
      <c r="AW243" s="12" t="s">
        <v>36</v>
      </c>
      <c r="AX243" s="12" t="s">
        <v>87</v>
      </c>
      <c r="AY243" s="188" t="s">
        <v>146</v>
      </c>
    </row>
    <row r="244" spans="2:65" s="1" customFormat="1" ht="31.5" customHeight="1">
      <c r="B244" s="130"/>
      <c r="C244" s="190" t="s">
        <v>290</v>
      </c>
      <c r="D244" s="190" t="s">
        <v>237</v>
      </c>
      <c r="E244" s="191" t="s">
        <v>291</v>
      </c>
      <c r="F244" s="278" t="s">
        <v>292</v>
      </c>
      <c r="G244" s="278"/>
      <c r="H244" s="278"/>
      <c r="I244" s="278"/>
      <c r="J244" s="192" t="s">
        <v>266</v>
      </c>
      <c r="K244" s="193">
        <v>341.446</v>
      </c>
      <c r="L244" s="279">
        <v>0</v>
      </c>
      <c r="M244" s="279"/>
      <c r="N244" s="252">
        <f>ROUND(L244*K244,2)</f>
        <v>0</v>
      </c>
      <c r="O244" s="251"/>
      <c r="P244" s="251"/>
      <c r="Q244" s="251"/>
      <c r="R244" s="133"/>
      <c r="T244" s="162" t="s">
        <v>5</v>
      </c>
      <c r="U244" s="46" t="s">
        <v>44</v>
      </c>
      <c r="V244" s="38"/>
      <c r="W244" s="163">
        <f>V244*K244</f>
        <v>0</v>
      </c>
      <c r="X244" s="163">
        <v>0.00318</v>
      </c>
      <c r="Y244" s="163">
        <f>X244*K244</f>
        <v>1.0857982800000001</v>
      </c>
      <c r="Z244" s="163">
        <v>0</v>
      </c>
      <c r="AA244" s="164">
        <f>Z244*K244</f>
        <v>0</v>
      </c>
      <c r="AR244" s="20" t="s">
        <v>193</v>
      </c>
      <c r="AT244" s="20" t="s">
        <v>237</v>
      </c>
      <c r="AU244" s="20" t="s">
        <v>103</v>
      </c>
      <c r="AY244" s="20" t="s">
        <v>146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20" t="s">
        <v>87</v>
      </c>
      <c r="BK244" s="104">
        <f>ROUND(L244*K244,2)</f>
        <v>0</v>
      </c>
      <c r="BL244" s="20" t="s">
        <v>150</v>
      </c>
      <c r="BM244" s="20" t="s">
        <v>293</v>
      </c>
    </row>
    <row r="245" spans="2:65" s="1" customFormat="1" ht="22.5" customHeight="1">
      <c r="B245" s="130"/>
      <c r="C245" s="158" t="s">
        <v>294</v>
      </c>
      <c r="D245" s="158" t="s">
        <v>147</v>
      </c>
      <c r="E245" s="159" t="s">
        <v>295</v>
      </c>
      <c r="F245" s="267" t="s">
        <v>296</v>
      </c>
      <c r="G245" s="267"/>
      <c r="H245" s="267"/>
      <c r="I245" s="267"/>
      <c r="J245" s="160" t="s">
        <v>297</v>
      </c>
      <c r="K245" s="161">
        <v>43</v>
      </c>
      <c r="L245" s="265">
        <v>0</v>
      </c>
      <c r="M245" s="265"/>
      <c r="N245" s="251">
        <f>ROUND(L245*K245,2)</f>
        <v>0</v>
      </c>
      <c r="O245" s="251"/>
      <c r="P245" s="251"/>
      <c r="Q245" s="251"/>
      <c r="R245" s="133"/>
      <c r="T245" s="162" t="s">
        <v>5</v>
      </c>
      <c r="U245" s="46" t="s">
        <v>44</v>
      </c>
      <c r="V245" s="38"/>
      <c r="W245" s="163">
        <f>V245*K245</f>
        <v>0</v>
      </c>
      <c r="X245" s="163">
        <v>0.00038</v>
      </c>
      <c r="Y245" s="163">
        <f>X245*K245</f>
        <v>0.01634</v>
      </c>
      <c r="Z245" s="163">
        <v>0</v>
      </c>
      <c r="AA245" s="164">
        <f>Z245*K245</f>
        <v>0</v>
      </c>
      <c r="AR245" s="20" t="s">
        <v>150</v>
      </c>
      <c r="AT245" s="20" t="s">
        <v>147</v>
      </c>
      <c r="AU245" s="20" t="s">
        <v>103</v>
      </c>
      <c r="AY245" s="20" t="s">
        <v>146</v>
      </c>
      <c r="BE245" s="104">
        <f>IF(U245="základní",N245,0)</f>
        <v>0</v>
      </c>
      <c r="BF245" s="104">
        <f>IF(U245="snížená",N245,0)</f>
        <v>0</v>
      </c>
      <c r="BG245" s="104">
        <f>IF(U245="zákl. přenesená",N245,0)</f>
        <v>0</v>
      </c>
      <c r="BH245" s="104">
        <f>IF(U245="sníž. přenesená",N245,0)</f>
        <v>0</v>
      </c>
      <c r="BI245" s="104">
        <f>IF(U245="nulová",N245,0)</f>
        <v>0</v>
      </c>
      <c r="BJ245" s="20" t="s">
        <v>87</v>
      </c>
      <c r="BK245" s="104">
        <f>ROUND(L245*K245,2)</f>
        <v>0</v>
      </c>
      <c r="BL245" s="20" t="s">
        <v>150</v>
      </c>
      <c r="BM245" s="20" t="s">
        <v>298</v>
      </c>
    </row>
    <row r="246" spans="2:51" s="11" customFormat="1" ht="22.5" customHeight="1">
      <c r="B246" s="173"/>
      <c r="C246" s="174"/>
      <c r="D246" s="174"/>
      <c r="E246" s="175" t="s">
        <v>5</v>
      </c>
      <c r="F246" s="276" t="s">
        <v>299</v>
      </c>
      <c r="G246" s="277"/>
      <c r="H246" s="277"/>
      <c r="I246" s="277"/>
      <c r="J246" s="174"/>
      <c r="K246" s="176">
        <v>43</v>
      </c>
      <c r="L246" s="174"/>
      <c r="M246" s="174"/>
      <c r="N246" s="174"/>
      <c r="O246" s="174"/>
      <c r="P246" s="174"/>
      <c r="Q246" s="174"/>
      <c r="R246" s="177"/>
      <c r="T246" s="178"/>
      <c r="U246" s="174"/>
      <c r="V246" s="174"/>
      <c r="W246" s="174"/>
      <c r="X246" s="174"/>
      <c r="Y246" s="174"/>
      <c r="Z246" s="174"/>
      <c r="AA246" s="179"/>
      <c r="AT246" s="180" t="s">
        <v>153</v>
      </c>
      <c r="AU246" s="180" t="s">
        <v>103</v>
      </c>
      <c r="AV246" s="11" t="s">
        <v>103</v>
      </c>
      <c r="AW246" s="11" t="s">
        <v>36</v>
      </c>
      <c r="AX246" s="11" t="s">
        <v>87</v>
      </c>
      <c r="AY246" s="180" t="s">
        <v>146</v>
      </c>
    </row>
    <row r="247" spans="2:65" s="1" customFormat="1" ht="31.5" customHeight="1">
      <c r="B247" s="130"/>
      <c r="C247" s="158" t="s">
        <v>300</v>
      </c>
      <c r="D247" s="158" t="s">
        <v>147</v>
      </c>
      <c r="E247" s="159" t="s">
        <v>301</v>
      </c>
      <c r="F247" s="267" t="s">
        <v>302</v>
      </c>
      <c r="G247" s="267"/>
      <c r="H247" s="267"/>
      <c r="I247" s="267"/>
      <c r="J247" s="160" t="s">
        <v>297</v>
      </c>
      <c r="K247" s="161">
        <v>43</v>
      </c>
      <c r="L247" s="265">
        <v>0</v>
      </c>
      <c r="M247" s="265"/>
      <c r="N247" s="251">
        <f>ROUND(L247*K247,2)</f>
        <v>0</v>
      </c>
      <c r="O247" s="251"/>
      <c r="P247" s="251"/>
      <c r="Q247" s="251"/>
      <c r="R247" s="133"/>
      <c r="T247" s="162" t="s">
        <v>5</v>
      </c>
      <c r="U247" s="46" t="s">
        <v>44</v>
      </c>
      <c r="V247" s="38"/>
      <c r="W247" s="163">
        <f>V247*K247</f>
        <v>0</v>
      </c>
      <c r="X247" s="163">
        <v>2E-05</v>
      </c>
      <c r="Y247" s="163">
        <f>X247*K247</f>
        <v>0.0008600000000000001</v>
      </c>
      <c r="Z247" s="163">
        <v>0</v>
      </c>
      <c r="AA247" s="164">
        <f>Z247*K247</f>
        <v>0</v>
      </c>
      <c r="AR247" s="20" t="s">
        <v>150</v>
      </c>
      <c r="AT247" s="20" t="s">
        <v>147</v>
      </c>
      <c r="AU247" s="20" t="s">
        <v>103</v>
      </c>
      <c r="AY247" s="20" t="s">
        <v>146</v>
      </c>
      <c r="BE247" s="104">
        <f>IF(U247="základní",N247,0)</f>
        <v>0</v>
      </c>
      <c r="BF247" s="104">
        <f>IF(U247="snížená",N247,0)</f>
        <v>0</v>
      </c>
      <c r="BG247" s="104">
        <f>IF(U247="zákl. přenesená",N247,0)</f>
        <v>0</v>
      </c>
      <c r="BH247" s="104">
        <f>IF(U247="sníž. přenesená",N247,0)</f>
        <v>0</v>
      </c>
      <c r="BI247" s="104">
        <f>IF(U247="nulová",N247,0)</f>
        <v>0</v>
      </c>
      <c r="BJ247" s="20" t="s">
        <v>87</v>
      </c>
      <c r="BK247" s="104">
        <f>ROUND(L247*K247,2)</f>
        <v>0</v>
      </c>
      <c r="BL247" s="20" t="s">
        <v>150</v>
      </c>
      <c r="BM247" s="20" t="s">
        <v>303</v>
      </c>
    </row>
    <row r="248" spans="2:51" s="11" customFormat="1" ht="22.5" customHeight="1">
      <c r="B248" s="173"/>
      <c r="C248" s="174"/>
      <c r="D248" s="174"/>
      <c r="E248" s="175" t="s">
        <v>5</v>
      </c>
      <c r="F248" s="276" t="s">
        <v>299</v>
      </c>
      <c r="G248" s="277"/>
      <c r="H248" s="277"/>
      <c r="I248" s="277"/>
      <c r="J248" s="174"/>
      <c r="K248" s="176">
        <v>43</v>
      </c>
      <c r="L248" s="174"/>
      <c r="M248" s="174"/>
      <c r="N248" s="174"/>
      <c r="O248" s="174"/>
      <c r="P248" s="174"/>
      <c r="Q248" s="174"/>
      <c r="R248" s="177"/>
      <c r="T248" s="178"/>
      <c r="U248" s="174"/>
      <c r="V248" s="174"/>
      <c r="W248" s="174"/>
      <c r="X248" s="174"/>
      <c r="Y248" s="174"/>
      <c r="Z248" s="174"/>
      <c r="AA248" s="179"/>
      <c r="AT248" s="180" t="s">
        <v>153</v>
      </c>
      <c r="AU248" s="180" t="s">
        <v>103</v>
      </c>
      <c r="AV248" s="11" t="s">
        <v>103</v>
      </c>
      <c r="AW248" s="11" t="s">
        <v>36</v>
      </c>
      <c r="AX248" s="11" t="s">
        <v>87</v>
      </c>
      <c r="AY248" s="180" t="s">
        <v>146</v>
      </c>
    </row>
    <row r="249" spans="2:65" s="1" customFormat="1" ht="31.5" customHeight="1">
      <c r="B249" s="130"/>
      <c r="C249" s="190" t="s">
        <v>304</v>
      </c>
      <c r="D249" s="190" t="s">
        <v>237</v>
      </c>
      <c r="E249" s="191" t="s">
        <v>305</v>
      </c>
      <c r="F249" s="278" t="s">
        <v>306</v>
      </c>
      <c r="G249" s="278"/>
      <c r="H249" s="278"/>
      <c r="I249" s="278"/>
      <c r="J249" s="192" t="s">
        <v>297</v>
      </c>
      <c r="K249" s="193">
        <v>43</v>
      </c>
      <c r="L249" s="279">
        <v>0</v>
      </c>
      <c r="M249" s="279"/>
      <c r="N249" s="252">
        <f>ROUND(L249*K249,2)</f>
        <v>0</v>
      </c>
      <c r="O249" s="251"/>
      <c r="P249" s="251"/>
      <c r="Q249" s="251"/>
      <c r="R249" s="133"/>
      <c r="T249" s="162" t="s">
        <v>5</v>
      </c>
      <c r="U249" s="46" t="s">
        <v>44</v>
      </c>
      <c r="V249" s="38"/>
      <c r="W249" s="163">
        <f>V249*K249</f>
        <v>0</v>
      </c>
      <c r="X249" s="163">
        <v>0.005</v>
      </c>
      <c r="Y249" s="163">
        <f>X249*K249</f>
        <v>0.215</v>
      </c>
      <c r="Z249" s="163">
        <v>0</v>
      </c>
      <c r="AA249" s="164">
        <f>Z249*K249</f>
        <v>0</v>
      </c>
      <c r="AR249" s="20" t="s">
        <v>193</v>
      </c>
      <c r="AT249" s="20" t="s">
        <v>237</v>
      </c>
      <c r="AU249" s="20" t="s">
        <v>103</v>
      </c>
      <c r="AY249" s="20" t="s">
        <v>146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20" t="s">
        <v>87</v>
      </c>
      <c r="BK249" s="104">
        <f>ROUND(L249*K249,2)</f>
        <v>0</v>
      </c>
      <c r="BL249" s="20" t="s">
        <v>150</v>
      </c>
      <c r="BM249" s="20" t="s">
        <v>307</v>
      </c>
    </row>
    <row r="250" spans="2:51" s="11" customFormat="1" ht="22.5" customHeight="1">
      <c r="B250" s="173"/>
      <c r="C250" s="174"/>
      <c r="D250" s="174"/>
      <c r="E250" s="175" t="s">
        <v>5</v>
      </c>
      <c r="F250" s="276" t="s">
        <v>299</v>
      </c>
      <c r="G250" s="277"/>
      <c r="H250" s="277"/>
      <c r="I250" s="277"/>
      <c r="J250" s="174"/>
      <c r="K250" s="176">
        <v>43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153</v>
      </c>
      <c r="AU250" s="180" t="s">
        <v>103</v>
      </c>
      <c r="AV250" s="11" t="s">
        <v>103</v>
      </c>
      <c r="AW250" s="11" t="s">
        <v>36</v>
      </c>
      <c r="AX250" s="11" t="s">
        <v>87</v>
      </c>
      <c r="AY250" s="180" t="s">
        <v>146</v>
      </c>
    </row>
    <row r="251" spans="2:65" s="1" customFormat="1" ht="31.5" customHeight="1">
      <c r="B251" s="130"/>
      <c r="C251" s="158" t="s">
        <v>308</v>
      </c>
      <c r="D251" s="158" t="s">
        <v>147</v>
      </c>
      <c r="E251" s="159" t="s">
        <v>309</v>
      </c>
      <c r="F251" s="267" t="s">
        <v>310</v>
      </c>
      <c r="G251" s="267"/>
      <c r="H251" s="267"/>
      <c r="I251" s="267"/>
      <c r="J251" s="160" t="s">
        <v>297</v>
      </c>
      <c r="K251" s="161">
        <v>1</v>
      </c>
      <c r="L251" s="265">
        <v>0</v>
      </c>
      <c r="M251" s="265"/>
      <c r="N251" s="251">
        <f aca="true" t="shared" si="5" ref="N251:N261">ROUND(L251*K251,2)</f>
        <v>0</v>
      </c>
      <c r="O251" s="251"/>
      <c r="P251" s="251"/>
      <c r="Q251" s="251"/>
      <c r="R251" s="133"/>
      <c r="T251" s="162" t="s">
        <v>5</v>
      </c>
      <c r="U251" s="46" t="s">
        <v>44</v>
      </c>
      <c r="V251" s="38"/>
      <c r="W251" s="163">
        <f aca="true" t="shared" si="6" ref="W251:W261">V251*K251</f>
        <v>0</v>
      </c>
      <c r="X251" s="163">
        <v>0.00086</v>
      </c>
      <c r="Y251" s="163">
        <f aca="true" t="shared" si="7" ref="Y251:Y261">X251*K251</f>
        <v>0.00086</v>
      </c>
      <c r="Z251" s="163">
        <v>0</v>
      </c>
      <c r="AA251" s="164">
        <f aca="true" t="shared" si="8" ref="AA251:AA261">Z251*K251</f>
        <v>0</v>
      </c>
      <c r="AR251" s="20" t="s">
        <v>150</v>
      </c>
      <c r="AT251" s="20" t="s">
        <v>147</v>
      </c>
      <c r="AU251" s="20" t="s">
        <v>103</v>
      </c>
      <c r="AY251" s="20" t="s">
        <v>146</v>
      </c>
      <c r="BE251" s="104">
        <f aca="true" t="shared" si="9" ref="BE251:BE261">IF(U251="základní",N251,0)</f>
        <v>0</v>
      </c>
      <c r="BF251" s="104">
        <f aca="true" t="shared" si="10" ref="BF251:BF261">IF(U251="snížená",N251,0)</f>
        <v>0</v>
      </c>
      <c r="BG251" s="104">
        <f aca="true" t="shared" si="11" ref="BG251:BG261">IF(U251="zákl. přenesená",N251,0)</f>
        <v>0</v>
      </c>
      <c r="BH251" s="104">
        <f aca="true" t="shared" si="12" ref="BH251:BH261">IF(U251="sníž. přenesená",N251,0)</f>
        <v>0</v>
      </c>
      <c r="BI251" s="104">
        <f aca="true" t="shared" si="13" ref="BI251:BI261">IF(U251="nulová",N251,0)</f>
        <v>0</v>
      </c>
      <c r="BJ251" s="20" t="s">
        <v>87</v>
      </c>
      <c r="BK251" s="104">
        <f aca="true" t="shared" si="14" ref="BK251:BK261">ROUND(L251*K251,2)</f>
        <v>0</v>
      </c>
      <c r="BL251" s="20" t="s">
        <v>150</v>
      </c>
      <c r="BM251" s="20" t="s">
        <v>311</v>
      </c>
    </row>
    <row r="252" spans="2:65" s="1" customFormat="1" ht="31.5" customHeight="1">
      <c r="B252" s="130"/>
      <c r="C252" s="190" t="s">
        <v>312</v>
      </c>
      <c r="D252" s="190" t="s">
        <v>237</v>
      </c>
      <c r="E252" s="191" t="s">
        <v>313</v>
      </c>
      <c r="F252" s="278" t="s">
        <v>314</v>
      </c>
      <c r="G252" s="278"/>
      <c r="H252" s="278"/>
      <c r="I252" s="278"/>
      <c r="J252" s="192" t="s">
        <v>297</v>
      </c>
      <c r="K252" s="193">
        <v>1</v>
      </c>
      <c r="L252" s="279">
        <v>0</v>
      </c>
      <c r="M252" s="279"/>
      <c r="N252" s="252">
        <f t="shared" si="5"/>
        <v>0</v>
      </c>
      <c r="O252" s="251"/>
      <c r="P252" s="251"/>
      <c r="Q252" s="251"/>
      <c r="R252" s="133"/>
      <c r="T252" s="162" t="s">
        <v>5</v>
      </c>
      <c r="U252" s="46" t="s">
        <v>44</v>
      </c>
      <c r="V252" s="38"/>
      <c r="W252" s="163">
        <f t="shared" si="6"/>
        <v>0</v>
      </c>
      <c r="X252" s="163">
        <v>0.018</v>
      </c>
      <c r="Y252" s="163">
        <f t="shared" si="7"/>
        <v>0.018</v>
      </c>
      <c r="Z252" s="163">
        <v>0</v>
      </c>
      <c r="AA252" s="164">
        <f t="shared" si="8"/>
        <v>0</v>
      </c>
      <c r="AR252" s="20" t="s">
        <v>193</v>
      </c>
      <c r="AT252" s="20" t="s">
        <v>237</v>
      </c>
      <c r="AU252" s="20" t="s">
        <v>103</v>
      </c>
      <c r="AY252" s="20" t="s">
        <v>146</v>
      </c>
      <c r="BE252" s="104">
        <f t="shared" si="9"/>
        <v>0</v>
      </c>
      <c r="BF252" s="104">
        <f t="shared" si="10"/>
        <v>0</v>
      </c>
      <c r="BG252" s="104">
        <f t="shared" si="11"/>
        <v>0</v>
      </c>
      <c r="BH252" s="104">
        <f t="shared" si="12"/>
        <v>0</v>
      </c>
      <c r="BI252" s="104">
        <f t="shared" si="13"/>
        <v>0</v>
      </c>
      <c r="BJ252" s="20" t="s">
        <v>87</v>
      </c>
      <c r="BK252" s="104">
        <f t="shared" si="14"/>
        <v>0</v>
      </c>
      <c r="BL252" s="20" t="s">
        <v>150</v>
      </c>
      <c r="BM252" s="20" t="s">
        <v>315</v>
      </c>
    </row>
    <row r="253" spans="2:65" s="1" customFormat="1" ht="22.5" customHeight="1">
      <c r="B253" s="130"/>
      <c r="C253" s="158" t="s">
        <v>316</v>
      </c>
      <c r="D253" s="158" t="s">
        <v>147</v>
      </c>
      <c r="E253" s="159" t="s">
        <v>317</v>
      </c>
      <c r="F253" s="267" t="s">
        <v>318</v>
      </c>
      <c r="G253" s="267"/>
      <c r="H253" s="267"/>
      <c r="I253" s="267"/>
      <c r="J253" s="160" t="s">
        <v>297</v>
      </c>
      <c r="K253" s="161">
        <v>2</v>
      </c>
      <c r="L253" s="265">
        <v>0</v>
      </c>
      <c r="M253" s="265"/>
      <c r="N253" s="251">
        <f t="shared" si="5"/>
        <v>0</v>
      </c>
      <c r="O253" s="251"/>
      <c r="P253" s="251"/>
      <c r="Q253" s="251"/>
      <c r="R253" s="133"/>
      <c r="T253" s="162" t="s">
        <v>5</v>
      </c>
      <c r="U253" s="46" t="s">
        <v>44</v>
      </c>
      <c r="V253" s="38"/>
      <c r="W253" s="163">
        <f t="shared" si="6"/>
        <v>0</v>
      </c>
      <c r="X253" s="163">
        <v>0.00034</v>
      </c>
      <c r="Y253" s="163">
        <f t="shared" si="7"/>
        <v>0.00068</v>
      </c>
      <c r="Z253" s="163">
        <v>0</v>
      </c>
      <c r="AA253" s="164">
        <f t="shared" si="8"/>
        <v>0</v>
      </c>
      <c r="AR253" s="20" t="s">
        <v>150</v>
      </c>
      <c r="AT253" s="20" t="s">
        <v>147</v>
      </c>
      <c r="AU253" s="20" t="s">
        <v>103</v>
      </c>
      <c r="AY253" s="20" t="s">
        <v>146</v>
      </c>
      <c r="BE253" s="104">
        <f t="shared" si="9"/>
        <v>0</v>
      </c>
      <c r="BF253" s="104">
        <f t="shared" si="10"/>
        <v>0</v>
      </c>
      <c r="BG253" s="104">
        <f t="shared" si="11"/>
        <v>0</v>
      </c>
      <c r="BH253" s="104">
        <f t="shared" si="12"/>
        <v>0</v>
      </c>
      <c r="BI253" s="104">
        <f t="shared" si="13"/>
        <v>0</v>
      </c>
      <c r="BJ253" s="20" t="s">
        <v>87</v>
      </c>
      <c r="BK253" s="104">
        <f t="shared" si="14"/>
        <v>0</v>
      </c>
      <c r="BL253" s="20" t="s">
        <v>150</v>
      </c>
      <c r="BM253" s="20" t="s">
        <v>319</v>
      </c>
    </row>
    <row r="254" spans="2:65" s="1" customFormat="1" ht="31.5" customHeight="1">
      <c r="B254" s="130"/>
      <c r="C254" s="190" t="s">
        <v>320</v>
      </c>
      <c r="D254" s="190" t="s">
        <v>237</v>
      </c>
      <c r="E254" s="191" t="s">
        <v>321</v>
      </c>
      <c r="F254" s="278" t="s">
        <v>322</v>
      </c>
      <c r="G254" s="278"/>
      <c r="H254" s="278"/>
      <c r="I254" s="278"/>
      <c r="J254" s="192" t="s">
        <v>297</v>
      </c>
      <c r="K254" s="193">
        <v>2</v>
      </c>
      <c r="L254" s="279">
        <v>0</v>
      </c>
      <c r="M254" s="279"/>
      <c r="N254" s="252">
        <f t="shared" si="5"/>
        <v>0</v>
      </c>
      <c r="O254" s="251"/>
      <c r="P254" s="251"/>
      <c r="Q254" s="251"/>
      <c r="R254" s="133"/>
      <c r="T254" s="162" t="s">
        <v>5</v>
      </c>
      <c r="U254" s="46" t="s">
        <v>44</v>
      </c>
      <c r="V254" s="38"/>
      <c r="W254" s="163">
        <f t="shared" si="6"/>
        <v>0</v>
      </c>
      <c r="X254" s="163">
        <v>0.043</v>
      </c>
      <c r="Y254" s="163">
        <f t="shared" si="7"/>
        <v>0.086</v>
      </c>
      <c r="Z254" s="163">
        <v>0</v>
      </c>
      <c r="AA254" s="164">
        <f t="shared" si="8"/>
        <v>0</v>
      </c>
      <c r="AR254" s="20" t="s">
        <v>193</v>
      </c>
      <c r="AT254" s="20" t="s">
        <v>237</v>
      </c>
      <c r="AU254" s="20" t="s">
        <v>103</v>
      </c>
      <c r="AY254" s="20" t="s">
        <v>146</v>
      </c>
      <c r="BE254" s="104">
        <f t="shared" si="9"/>
        <v>0</v>
      </c>
      <c r="BF254" s="104">
        <f t="shared" si="10"/>
        <v>0</v>
      </c>
      <c r="BG254" s="104">
        <f t="shared" si="11"/>
        <v>0</v>
      </c>
      <c r="BH254" s="104">
        <f t="shared" si="12"/>
        <v>0</v>
      </c>
      <c r="BI254" s="104">
        <f t="shared" si="13"/>
        <v>0</v>
      </c>
      <c r="BJ254" s="20" t="s">
        <v>87</v>
      </c>
      <c r="BK254" s="104">
        <f t="shared" si="14"/>
        <v>0</v>
      </c>
      <c r="BL254" s="20" t="s">
        <v>150</v>
      </c>
      <c r="BM254" s="20" t="s">
        <v>323</v>
      </c>
    </row>
    <row r="255" spans="2:65" s="1" customFormat="1" ht="31.5" customHeight="1">
      <c r="B255" s="130"/>
      <c r="C255" s="158" t="s">
        <v>324</v>
      </c>
      <c r="D255" s="158" t="s">
        <v>147</v>
      </c>
      <c r="E255" s="159" t="s">
        <v>325</v>
      </c>
      <c r="F255" s="267" t="s">
        <v>326</v>
      </c>
      <c r="G255" s="267"/>
      <c r="H255" s="267"/>
      <c r="I255" s="267"/>
      <c r="J255" s="160" t="s">
        <v>297</v>
      </c>
      <c r="K255" s="161">
        <v>4</v>
      </c>
      <c r="L255" s="265">
        <v>0</v>
      </c>
      <c r="M255" s="265"/>
      <c r="N255" s="251">
        <f t="shared" si="5"/>
        <v>0</v>
      </c>
      <c r="O255" s="251"/>
      <c r="P255" s="251"/>
      <c r="Q255" s="251"/>
      <c r="R255" s="133"/>
      <c r="T255" s="162" t="s">
        <v>5</v>
      </c>
      <c r="U255" s="46" t="s">
        <v>44</v>
      </c>
      <c r="V255" s="38"/>
      <c r="W255" s="163">
        <f t="shared" si="6"/>
        <v>0</v>
      </c>
      <c r="X255" s="163">
        <v>0.00165</v>
      </c>
      <c r="Y255" s="163">
        <f t="shared" si="7"/>
        <v>0.0066</v>
      </c>
      <c r="Z255" s="163">
        <v>0</v>
      </c>
      <c r="AA255" s="164">
        <f t="shared" si="8"/>
        <v>0</v>
      </c>
      <c r="AR255" s="20" t="s">
        <v>150</v>
      </c>
      <c r="AT255" s="20" t="s">
        <v>147</v>
      </c>
      <c r="AU255" s="20" t="s">
        <v>103</v>
      </c>
      <c r="AY255" s="20" t="s">
        <v>146</v>
      </c>
      <c r="BE255" s="104">
        <f t="shared" si="9"/>
        <v>0</v>
      </c>
      <c r="BF255" s="104">
        <f t="shared" si="10"/>
        <v>0</v>
      </c>
      <c r="BG255" s="104">
        <f t="shared" si="11"/>
        <v>0</v>
      </c>
      <c r="BH255" s="104">
        <f t="shared" si="12"/>
        <v>0</v>
      </c>
      <c r="BI255" s="104">
        <f t="shared" si="13"/>
        <v>0</v>
      </c>
      <c r="BJ255" s="20" t="s">
        <v>87</v>
      </c>
      <c r="BK255" s="104">
        <f t="shared" si="14"/>
        <v>0</v>
      </c>
      <c r="BL255" s="20" t="s">
        <v>150</v>
      </c>
      <c r="BM255" s="20" t="s">
        <v>327</v>
      </c>
    </row>
    <row r="256" spans="2:65" s="1" customFormat="1" ht="31.5" customHeight="1">
      <c r="B256" s="130"/>
      <c r="C256" s="190" t="s">
        <v>328</v>
      </c>
      <c r="D256" s="190" t="s">
        <v>237</v>
      </c>
      <c r="E256" s="191" t="s">
        <v>329</v>
      </c>
      <c r="F256" s="278" t="s">
        <v>330</v>
      </c>
      <c r="G256" s="278"/>
      <c r="H256" s="278"/>
      <c r="I256" s="278"/>
      <c r="J256" s="192" t="s">
        <v>297</v>
      </c>
      <c r="K256" s="193">
        <v>4</v>
      </c>
      <c r="L256" s="279">
        <v>0</v>
      </c>
      <c r="M256" s="279"/>
      <c r="N256" s="252">
        <f t="shared" si="5"/>
        <v>0</v>
      </c>
      <c r="O256" s="251"/>
      <c r="P256" s="251"/>
      <c r="Q256" s="251"/>
      <c r="R256" s="133"/>
      <c r="T256" s="162" t="s">
        <v>5</v>
      </c>
      <c r="U256" s="46" t="s">
        <v>44</v>
      </c>
      <c r="V256" s="38"/>
      <c r="W256" s="163">
        <f t="shared" si="6"/>
        <v>0</v>
      </c>
      <c r="X256" s="163">
        <v>0.023</v>
      </c>
      <c r="Y256" s="163">
        <f t="shared" si="7"/>
        <v>0.092</v>
      </c>
      <c r="Z256" s="163">
        <v>0</v>
      </c>
      <c r="AA256" s="164">
        <f t="shared" si="8"/>
        <v>0</v>
      </c>
      <c r="AR256" s="20" t="s">
        <v>193</v>
      </c>
      <c r="AT256" s="20" t="s">
        <v>237</v>
      </c>
      <c r="AU256" s="20" t="s">
        <v>103</v>
      </c>
      <c r="AY256" s="20" t="s">
        <v>146</v>
      </c>
      <c r="BE256" s="104">
        <f t="shared" si="9"/>
        <v>0</v>
      </c>
      <c r="BF256" s="104">
        <f t="shared" si="10"/>
        <v>0</v>
      </c>
      <c r="BG256" s="104">
        <f t="shared" si="11"/>
        <v>0</v>
      </c>
      <c r="BH256" s="104">
        <f t="shared" si="12"/>
        <v>0</v>
      </c>
      <c r="BI256" s="104">
        <f t="shared" si="13"/>
        <v>0</v>
      </c>
      <c r="BJ256" s="20" t="s">
        <v>87</v>
      </c>
      <c r="BK256" s="104">
        <f t="shared" si="14"/>
        <v>0</v>
      </c>
      <c r="BL256" s="20" t="s">
        <v>150</v>
      </c>
      <c r="BM256" s="20" t="s">
        <v>331</v>
      </c>
    </row>
    <row r="257" spans="2:65" s="1" customFormat="1" ht="31.5" customHeight="1">
      <c r="B257" s="130"/>
      <c r="C257" s="158" t="s">
        <v>332</v>
      </c>
      <c r="D257" s="158" t="s">
        <v>147</v>
      </c>
      <c r="E257" s="159" t="s">
        <v>333</v>
      </c>
      <c r="F257" s="267" t="s">
        <v>334</v>
      </c>
      <c r="G257" s="267"/>
      <c r="H257" s="267"/>
      <c r="I257" s="267"/>
      <c r="J257" s="160" t="s">
        <v>297</v>
      </c>
      <c r="K257" s="161">
        <v>43</v>
      </c>
      <c r="L257" s="265">
        <v>0</v>
      </c>
      <c r="M257" s="265"/>
      <c r="N257" s="251">
        <f t="shared" si="5"/>
        <v>0</v>
      </c>
      <c r="O257" s="251"/>
      <c r="P257" s="251"/>
      <c r="Q257" s="251"/>
      <c r="R257" s="133"/>
      <c r="T257" s="162" t="s">
        <v>5</v>
      </c>
      <c r="U257" s="46" t="s">
        <v>44</v>
      </c>
      <c r="V257" s="38"/>
      <c r="W257" s="163">
        <f t="shared" si="6"/>
        <v>0</v>
      </c>
      <c r="X257" s="163">
        <v>0</v>
      </c>
      <c r="Y257" s="163">
        <f t="shared" si="7"/>
        <v>0</v>
      </c>
      <c r="Z257" s="163">
        <v>0</v>
      </c>
      <c r="AA257" s="164">
        <f t="shared" si="8"/>
        <v>0</v>
      </c>
      <c r="AR257" s="20" t="s">
        <v>150</v>
      </c>
      <c r="AT257" s="20" t="s">
        <v>147</v>
      </c>
      <c r="AU257" s="20" t="s">
        <v>103</v>
      </c>
      <c r="AY257" s="20" t="s">
        <v>146</v>
      </c>
      <c r="BE257" s="104">
        <f t="shared" si="9"/>
        <v>0</v>
      </c>
      <c r="BF257" s="104">
        <f t="shared" si="10"/>
        <v>0</v>
      </c>
      <c r="BG257" s="104">
        <f t="shared" si="11"/>
        <v>0</v>
      </c>
      <c r="BH257" s="104">
        <f t="shared" si="12"/>
        <v>0</v>
      </c>
      <c r="BI257" s="104">
        <f t="shared" si="13"/>
        <v>0</v>
      </c>
      <c r="BJ257" s="20" t="s">
        <v>87</v>
      </c>
      <c r="BK257" s="104">
        <f t="shared" si="14"/>
        <v>0</v>
      </c>
      <c r="BL257" s="20" t="s">
        <v>150</v>
      </c>
      <c r="BM257" s="20" t="s">
        <v>335</v>
      </c>
    </row>
    <row r="258" spans="2:65" s="1" customFormat="1" ht="31.5" customHeight="1">
      <c r="B258" s="130"/>
      <c r="C258" s="190" t="s">
        <v>336</v>
      </c>
      <c r="D258" s="190" t="s">
        <v>237</v>
      </c>
      <c r="E258" s="191" t="s">
        <v>337</v>
      </c>
      <c r="F258" s="278" t="s">
        <v>338</v>
      </c>
      <c r="G258" s="278"/>
      <c r="H258" s="278"/>
      <c r="I258" s="278"/>
      <c r="J258" s="192" t="s">
        <v>297</v>
      </c>
      <c r="K258" s="193">
        <v>25</v>
      </c>
      <c r="L258" s="279">
        <v>0</v>
      </c>
      <c r="M258" s="279"/>
      <c r="N258" s="252">
        <f t="shared" si="5"/>
        <v>0</v>
      </c>
      <c r="O258" s="251"/>
      <c r="P258" s="251"/>
      <c r="Q258" s="251"/>
      <c r="R258" s="133"/>
      <c r="T258" s="162" t="s">
        <v>5</v>
      </c>
      <c r="U258" s="46" t="s">
        <v>44</v>
      </c>
      <c r="V258" s="38"/>
      <c r="W258" s="163">
        <f t="shared" si="6"/>
        <v>0</v>
      </c>
      <c r="X258" s="163">
        <v>0.00309</v>
      </c>
      <c r="Y258" s="163">
        <f t="shared" si="7"/>
        <v>0.07725</v>
      </c>
      <c r="Z258" s="163">
        <v>0</v>
      </c>
      <c r="AA258" s="164">
        <f t="shared" si="8"/>
        <v>0</v>
      </c>
      <c r="AR258" s="20" t="s">
        <v>193</v>
      </c>
      <c r="AT258" s="20" t="s">
        <v>237</v>
      </c>
      <c r="AU258" s="20" t="s">
        <v>103</v>
      </c>
      <c r="AY258" s="20" t="s">
        <v>146</v>
      </c>
      <c r="BE258" s="104">
        <f t="shared" si="9"/>
        <v>0</v>
      </c>
      <c r="BF258" s="104">
        <f t="shared" si="10"/>
        <v>0</v>
      </c>
      <c r="BG258" s="104">
        <f t="shared" si="11"/>
        <v>0</v>
      </c>
      <c r="BH258" s="104">
        <f t="shared" si="12"/>
        <v>0</v>
      </c>
      <c r="BI258" s="104">
        <f t="shared" si="13"/>
        <v>0</v>
      </c>
      <c r="BJ258" s="20" t="s">
        <v>87</v>
      </c>
      <c r="BK258" s="104">
        <f t="shared" si="14"/>
        <v>0</v>
      </c>
      <c r="BL258" s="20" t="s">
        <v>150</v>
      </c>
      <c r="BM258" s="20" t="s">
        <v>339</v>
      </c>
    </row>
    <row r="259" spans="2:65" s="1" customFormat="1" ht="31.5" customHeight="1">
      <c r="B259" s="130"/>
      <c r="C259" s="190" t="s">
        <v>340</v>
      </c>
      <c r="D259" s="190" t="s">
        <v>237</v>
      </c>
      <c r="E259" s="191" t="s">
        <v>341</v>
      </c>
      <c r="F259" s="278" t="s">
        <v>342</v>
      </c>
      <c r="G259" s="278"/>
      <c r="H259" s="278"/>
      <c r="I259" s="278"/>
      <c r="J259" s="192" t="s">
        <v>297</v>
      </c>
      <c r="K259" s="193">
        <v>18</v>
      </c>
      <c r="L259" s="279">
        <v>0</v>
      </c>
      <c r="M259" s="279"/>
      <c r="N259" s="252">
        <f t="shared" si="5"/>
        <v>0</v>
      </c>
      <c r="O259" s="251"/>
      <c r="P259" s="251"/>
      <c r="Q259" s="251"/>
      <c r="R259" s="133"/>
      <c r="T259" s="162" t="s">
        <v>5</v>
      </c>
      <c r="U259" s="46" t="s">
        <v>44</v>
      </c>
      <c r="V259" s="38"/>
      <c r="W259" s="163">
        <f t="shared" si="6"/>
        <v>0</v>
      </c>
      <c r="X259" s="163">
        <v>0.00302</v>
      </c>
      <c r="Y259" s="163">
        <f t="shared" si="7"/>
        <v>0.054360000000000006</v>
      </c>
      <c r="Z259" s="163">
        <v>0</v>
      </c>
      <c r="AA259" s="164">
        <f t="shared" si="8"/>
        <v>0</v>
      </c>
      <c r="AR259" s="20" t="s">
        <v>193</v>
      </c>
      <c r="AT259" s="20" t="s">
        <v>237</v>
      </c>
      <c r="AU259" s="20" t="s">
        <v>103</v>
      </c>
      <c r="AY259" s="20" t="s">
        <v>146</v>
      </c>
      <c r="BE259" s="104">
        <f t="shared" si="9"/>
        <v>0</v>
      </c>
      <c r="BF259" s="104">
        <f t="shared" si="10"/>
        <v>0</v>
      </c>
      <c r="BG259" s="104">
        <f t="shared" si="11"/>
        <v>0</v>
      </c>
      <c r="BH259" s="104">
        <f t="shared" si="12"/>
        <v>0</v>
      </c>
      <c r="BI259" s="104">
        <f t="shared" si="13"/>
        <v>0</v>
      </c>
      <c r="BJ259" s="20" t="s">
        <v>87</v>
      </c>
      <c r="BK259" s="104">
        <f t="shared" si="14"/>
        <v>0</v>
      </c>
      <c r="BL259" s="20" t="s">
        <v>150</v>
      </c>
      <c r="BM259" s="20" t="s">
        <v>343</v>
      </c>
    </row>
    <row r="260" spans="2:65" s="1" customFormat="1" ht="31.5" customHeight="1">
      <c r="B260" s="130"/>
      <c r="C260" s="190" t="s">
        <v>344</v>
      </c>
      <c r="D260" s="190" t="s">
        <v>237</v>
      </c>
      <c r="E260" s="191" t="s">
        <v>345</v>
      </c>
      <c r="F260" s="278" t="s">
        <v>346</v>
      </c>
      <c r="G260" s="278"/>
      <c r="H260" s="278"/>
      <c r="I260" s="278"/>
      <c r="J260" s="192" t="s">
        <v>297</v>
      </c>
      <c r="K260" s="193">
        <v>43</v>
      </c>
      <c r="L260" s="279">
        <v>0</v>
      </c>
      <c r="M260" s="279"/>
      <c r="N260" s="252">
        <f t="shared" si="5"/>
        <v>0</v>
      </c>
      <c r="O260" s="251"/>
      <c r="P260" s="251"/>
      <c r="Q260" s="251"/>
      <c r="R260" s="133"/>
      <c r="T260" s="162" t="s">
        <v>5</v>
      </c>
      <c r="U260" s="46" t="s">
        <v>44</v>
      </c>
      <c r="V260" s="38"/>
      <c r="W260" s="163">
        <f t="shared" si="6"/>
        <v>0</v>
      </c>
      <c r="X260" s="163">
        <v>0.0035</v>
      </c>
      <c r="Y260" s="163">
        <f t="shared" si="7"/>
        <v>0.1505</v>
      </c>
      <c r="Z260" s="163">
        <v>0</v>
      </c>
      <c r="AA260" s="164">
        <f t="shared" si="8"/>
        <v>0</v>
      </c>
      <c r="AR260" s="20" t="s">
        <v>193</v>
      </c>
      <c r="AT260" s="20" t="s">
        <v>237</v>
      </c>
      <c r="AU260" s="20" t="s">
        <v>103</v>
      </c>
      <c r="AY260" s="20" t="s">
        <v>146</v>
      </c>
      <c r="BE260" s="104">
        <f t="shared" si="9"/>
        <v>0</v>
      </c>
      <c r="BF260" s="104">
        <f t="shared" si="10"/>
        <v>0</v>
      </c>
      <c r="BG260" s="104">
        <f t="shared" si="11"/>
        <v>0</v>
      </c>
      <c r="BH260" s="104">
        <f t="shared" si="12"/>
        <v>0</v>
      </c>
      <c r="BI260" s="104">
        <f t="shared" si="13"/>
        <v>0</v>
      </c>
      <c r="BJ260" s="20" t="s">
        <v>87</v>
      </c>
      <c r="BK260" s="104">
        <f t="shared" si="14"/>
        <v>0</v>
      </c>
      <c r="BL260" s="20" t="s">
        <v>150</v>
      </c>
      <c r="BM260" s="20" t="s">
        <v>347</v>
      </c>
    </row>
    <row r="261" spans="2:65" s="1" customFormat="1" ht="22.5" customHeight="1">
      <c r="B261" s="130"/>
      <c r="C261" s="158" t="s">
        <v>348</v>
      </c>
      <c r="D261" s="158" t="s">
        <v>147</v>
      </c>
      <c r="E261" s="159" t="s">
        <v>349</v>
      </c>
      <c r="F261" s="267" t="s">
        <v>350</v>
      </c>
      <c r="G261" s="267"/>
      <c r="H261" s="267"/>
      <c r="I261" s="267"/>
      <c r="J261" s="160" t="s">
        <v>266</v>
      </c>
      <c r="K261" s="161">
        <v>884.2</v>
      </c>
      <c r="L261" s="265">
        <v>0</v>
      </c>
      <c r="M261" s="265"/>
      <c r="N261" s="251">
        <f t="shared" si="5"/>
        <v>0</v>
      </c>
      <c r="O261" s="251"/>
      <c r="P261" s="251"/>
      <c r="Q261" s="251"/>
      <c r="R261" s="133"/>
      <c r="T261" s="162" t="s">
        <v>5</v>
      </c>
      <c r="U261" s="46" t="s">
        <v>44</v>
      </c>
      <c r="V261" s="38"/>
      <c r="W261" s="163">
        <f t="shared" si="6"/>
        <v>0</v>
      </c>
      <c r="X261" s="163">
        <v>0</v>
      </c>
      <c r="Y261" s="163">
        <f t="shared" si="7"/>
        <v>0</v>
      </c>
      <c r="Z261" s="163">
        <v>0</v>
      </c>
      <c r="AA261" s="164">
        <f t="shared" si="8"/>
        <v>0</v>
      </c>
      <c r="AR261" s="20" t="s">
        <v>150</v>
      </c>
      <c r="AT261" s="20" t="s">
        <v>147</v>
      </c>
      <c r="AU261" s="20" t="s">
        <v>103</v>
      </c>
      <c r="AY261" s="20" t="s">
        <v>146</v>
      </c>
      <c r="BE261" s="104">
        <f t="shared" si="9"/>
        <v>0</v>
      </c>
      <c r="BF261" s="104">
        <f t="shared" si="10"/>
        <v>0</v>
      </c>
      <c r="BG261" s="104">
        <f t="shared" si="11"/>
        <v>0</v>
      </c>
      <c r="BH261" s="104">
        <f t="shared" si="12"/>
        <v>0</v>
      </c>
      <c r="BI261" s="104">
        <f t="shared" si="13"/>
        <v>0</v>
      </c>
      <c r="BJ261" s="20" t="s">
        <v>87</v>
      </c>
      <c r="BK261" s="104">
        <f t="shared" si="14"/>
        <v>0</v>
      </c>
      <c r="BL261" s="20" t="s">
        <v>150</v>
      </c>
      <c r="BM261" s="20" t="s">
        <v>351</v>
      </c>
    </row>
    <row r="262" spans="2:51" s="11" customFormat="1" ht="22.5" customHeight="1">
      <c r="B262" s="173"/>
      <c r="C262" s="174"/>
      <c r="D262" s="174"/>
      <c r="E262" s="175" t="s">
        <v>5</v>
      </c>
      <c r="F262" s="276" t="s">
        <v>352</v>
      </c>
      <c r="G262" s="277"/>
      <c r="H262" s="277"/>
      <c r="I262" s="277"/>
      <c r="J262" s="174"/>
      <c r="K262" s="176">
        <v>884.2</v>
      </c>
      <c r="L262" s="174"/>
      <c r="M262" s="174"/>
      <c r="N262" s="174"/>
      <c r="O262" s="174"/>
      <c r="P262" s="174"/>
      <c r="Q262" s="174"/>
      <c r="R262" s="177"/>
      <c r="T262" s="178"/>
      <c r="U262" s="174"/>
      <c r="V262" s="174"/>
      <c r="W262" s="174"/>
      <c r="X262" s="174"/>
      <c r="Y262" s="174"/>
      <c r="Z262" s="174"/>
      <c r="AA262" s="179"/>
      <c r="AT262" s="180" t="s">
        <v>153</v>
      </c>
      <c r="AU262" s="180" t="s">
        <v>103</v>
      </c>
      <c r="AV262" s="11" t="s">
        <v>103</v>
      </c>
      <c r="AW262" s="11" t="s">
        <v>36</v>
      </c>
      <c r="AX262" s="11" t="s">
        <v>79</v>
      </c>
      <c r="AY262" s="180" t="s">
        <v>146</v>
      </c>
    </row>
    <row r="263" spans="2:51" s="12" customFormat="1" ht="22.5" customHeight="1">
      <c r="B263" s="181"/>
      <c r="C263" s="182"/>
      <c r="D263" s="182"/>
      <c r="E263" s="183" t="s">
        <v>5</v>
      </c>
      <c r="F263" s="274" t="s">
        <v>155</v>
      </c>
      <c r="G263" s="275"/>
      <c r="H263" s="275"/>
      <c r="I263" s="275"/>
      <c r="J263" s="182"/>
      <c r="K263" s="184">
        <v>884.2</v>
      </c>
      <c r="L263" s="182"/>
      <c r="M263" s="182"/>
      <c r="N263" s="182"/>
      <c r="O263" s="182"/>
      <c r="P263" s="182"/>
      <c r="Q263" s="182"/>
      <c r="R263" s="185"/>
      <c r="T263" s="186"/>
      <c r="U263" s="182"/>
      <c r="V263" s="182"/>
      <c r="W263" s="182"/>
      <c r="X263" s="182"/>
      <c r="Y263" s="182"/>
      <c r="Z263" s="182"/>
      <c r="AA263" s="187"/>
      <c r="AT263" s="188" t="s">
        <v>153</v>
      </c>
      <c r="AU263" s="188" t="s">
        <v>103</v>
      </c>
      <c r="AV263" s="12" t="s">
        <v>150</v>
      </c>
      <c r="AW263" s="12" t="s">
        <v>36</v>
      </c>
      <c r="AX263" s="12" t="s">
        <v>87</v>
      </c>
      <c r="AY263" s="188" t="s">
        <v>146</v>
      </c>
    </row>
    <row r="264" spans="2:65" s="1" customFormat="1" ht="22.5" customHeight="1">
      <c r="B264" s="130"/>
      <c r="C264" s="158" t="s">
        <v>353</v>
      </c>
      <c r="D264" s="158" t="s">
        <v>147</v>
      </c>
      <c r="E264" s="159" t="s">
        <v>354</v>
      </c>
      <c r="F264" s="267" t="s">
        <v>355</v>
      </c>
      <c r="G264" s="267"/>
      <c r="H264" s="267"/>
      <c r="I264" s="267"/>
      <c r="J264" s="160" t="s">
        <v>266</v>
      </c>
      <c r="K264" s="161">
        <v>348.4</v>
      </c>
      <c r="L264" s="265">
        <v>0</v>
      </c>
      <c r="M264" s="265"/>
      <c r="N264" s="251">
        <f>ROUND(L264*K264,2)</f>
        <v>0</v>
      </c>
      <c r="O264" s="251"/>
      <c r="P264" s="251"/>
      <c r="Q264" s="251"/>
      <c r="R264" s="133"/>
      <c r="T264" s="162" t="s">
        <v>5</v>
      </c>
      <c r="U264" s="46" t="s">
        <v>44</v>
      </c>
      <c r="V264" s="38"/>
      <c r="W264" s="163">
        <f>V264*K264</f>
        <v>0</v>
      </c>
      <c r="X264" s="163">
        <v>0</v>
      </c>
      <c r="Y264" s="163">
        <f>X264*K264</f>
        <v>0</v>
      </c>
      <c r="Z264" s="163">
        <v>0</v>
      </c>
      <c r="AA264" s="164">
        <f>Z264*K264</f>
        <v>0</v>
      </c>
      <c r="AR264" s="20" t="s">
        <v>150</v>
      </c>
      <c r="AT264" s="20" t="s">
        <v>147</v>
      </c>
      <c r="AU264" s="20" t="s">
        <v>103</v>
      </c>
      <c r="AY264" s="20" t="s">
        <v>146</v>
      </c>
      <c r="BE264" s="104">
        <f>IF(U264="základní",N264,0)</f>
        <v>0</v>
      </c>
      <c r="BF264" s="104">
        <f>IF(U264="snížená",N264,0)</f>
        <v>0</v>
      </c>
      <c r="BG264" s="104">
        <f>IF(U264="zákl. přenesená",N264,0)</f>
        <v>0</v>
      </c>
      <c r="BH264" s="104">
        <f>IF(U264="sníž. přenesená",N264,0)</f>
        <v>0</v>
      </c>
      <c r="BI264" s="104">
        <f>IF(U264="nulová",N264,0)</f>
        <v>0</v>
      </c>
      <c r="BJ264" s="20" t="s">
        <v>87</v>
      </c>
      <c r="BK264" s="104">
        <f>ROUND(L264*K264,2)</f>
        <v>0</v>
      </c>
      <c r="BL264" s="20" t="s">
        <v>150</v>
      </c>
      <c r="BM264" s="20" t="s">
        <v>356</v>
      </c>
    </row>
    <row r="265" spans="2:51" s="11" customFormat="1" ht="22.5" customHeight="1">
      <c r="B265" s="173"/>
      <c r="C265" s="174"/>
      <c r="D265" s="174"/>
      <c r="E265" s="175" t="s">
        <v>5</v>
      </c>
      <c r="F265" s="276" t="s">
        <v>357</v>
      </c>
      <c r="G265" s="277"/>
      <c r="H265" s="277"/>
      <c r="I265" s="277"/>
      <c r="J265" s="174"/>
      <c r="K265" s="176">
        <v>348.4</v>
      </c>
      <c r="L265" s="174"/>
      <c r="M265" s="174"/>
      <c r="N265" s="174"/>
      <c r="O265" s="174"/>
      <c r="P265" s="174"/>
      <c r="Q265" s="174"/>
      <c r="R265" s="177"/>
      <c r="T265" s="178"/>
      <c r="U265" s="174"/>
      <c r="V265" s="174"/>
      <c r="W265" s="174"/>
      <c r="X265" s="174"/>
      <c r="Y265" s="174"/>
      <c r="Z265" s="174"/>
      <c r="AA265" s="179"/>
      <c r="AT265" s="180" t="s">
        <v>153</v>
      </c>
      <c r="AU265" s="180" t="s">
        <v>103</v>
      </c>
      <c r="AV265" s="11" t="s">
        <v>103</v>
      </c>
      <c r="AW265" s="11" t="s">
        <v>36</v>
      </c>
      <c r="AX265" s="11" t="s">
        <v>79</v>
      </c>
      <c r="AY265" s="180" t="s">
        <v>146</v>
      </c>
    </row>
    <row r="266" spans="2:51" s="12" customFormat="1" ht="22.5" customHeight="1">
      <c r="B266" s="181"/>
      <c r="C266" s="182"/>
      <c r="D266" s="182"/>
      <c r="E266" s="183" t="s">
        <v>5</v>
      </c>
      <c r="F266" s="274" t="s">
        <v>155</v>
      </c>
      <c r="G266" s="275"/>
      <c r="H266" s="275"/>
      <c r="I266" s="275"/>
      <c r="J266" s="182"/>
      <c r="K266" s="184">
        <v>348.4</v>
      </c>
      <c r="L266" s="182"/>
      <c r="M266" s="182"/>
      <c r="N266" s="182"/>
      <c r="O266" s="182"/>
      <c r="P266" s="182"/>
      <c r="Q266" s="182"/>
      <c r="R266" s="185"/>
      <c r="T266" s="186"/>
      <c r="U266" s="182"/>
      <c r="V266" s="182"/>
      <c r="W266" s="182"/>
      <c r="X266" s="182"/>
      <c r="Y266" s="182"/>
      <c r="Z266" s="182"/>
      <c r="AA266" s="187"/>
      <c r="AT266" s="188" t="s">
        <v>153</v>
      </c>
      <c r="AU266" s="188" t="s">
        <v>103</v>
      </c>
      <c r="AV266" s="12" t="s">
        <v>150</v>
      </c>
      <c r="AW266" s="12" t="s">
        <v>36</v>
      </c>
      <c r="AX266" s="12" t="s">
        <v>87</v>
      </c>
      <c r="AY266" s="188" t="s">
        <v>146</v>
      </c>
    </row>
    <row r="267" spans="2:65" s="1" customFormat="1" ht="31.5" customHeight="1">
      <c r="B267" s="130"/>
      <c r="C267" s="158" t="s">
        <v>358</v>
      </c>
      <c r="D267" s="158" t="s">
        <v>147</v>
      </c>
      <c r="E267" s="159" t="s">
        <v>359</v>
      </c>
      <c r="F267" s="267" t="s">
        <v>360</v>
      </c>
      <c r="G267" s="267"/>
      <c r="H267" s="267"/>
      <c r="I267" s="267"/>
      <c r="J267" s="160" t="s">
        <v>266</v>
      </c>
      <c r="K267" s="161">
        <v>1232.6</v>
      </c>
      <c r="L267" s="265">
        <v>0</v>
      </c>
      <c r="M267" s="265"/>
      <c r="N267" s="251">
        <f>ROUND(L267*K267,2)</f>
        <v>0</v>
      </c>
      <c r="O267" s="251"/>
      <c r="P267" s="251"/>
      <c r="Q267" s="251"/>
      <c r="R267" s="133"/>
      <c r="T267" s="162" t="s">
        <v>5</v>
      </c>
      <c r="U267" s="46" t="s">
        <v>44</v>
      </c>
      <c r="V267" s="38"/>
      <c r="W267" s="163">
        <f>V267*K267</f>
        <v>0</v>
      </c>
      <c r="X267" s="163">
        <v>0</v>
      </c>
      <c r="Y267" s="163">
        <f>X267*K267</f>
        <v>0</v>
      </c>
      <c r="Z267" s="163">
        <v>0</v>
      </c>
      <c r="AA267" s="164">
        <f>Z267*K267</f>
        <v>0</v>
      </c>
      <c r="AR267" s="20" t="s">
        <v>150</v>
      </c>
      <c r="AT267" s="20" t="s">
        <v>147</v>
      </c>
      <c r="AU267" s="20" t="s">
        <v>103</v>
      </c>
      <c r="AY267" s="20" t="s">
        <v>146</v>
      </c>
      <c r="BE267" s="104">
        <f>IF(U267="základní",N267,0)</f>
        <v>0</v>
      </c>
      <c r="BF267" s="104">
        <f>IF(U267="snížená",N267,0)</f>
        <v>0</v>
      </c>
      <c r="BG267" s="104">
        <f>IF(U267="zákl. přenesená",N267,0)</f>
        <v>0</v>
      </c>
      <c r="BH267" s="104">
        <f>IF(U267="sníž. přenesená",N267,0)</f>
        <v>0</v>
      </c>
      <c r="BI267" s="104">
        <f>IF(U267="nulová",N267,0)</f>
        <v>0</v>
      </c>
      <c r="BJ267" s="20" t="s">
        <v>87</v>
      </c>
      <c r="BK267" s="104">
        <f>ROUND(L267*K267,2)</f>
        <v>0</v>
      </c>
      <c r="BL267" s="20" t="s">
        <v>150</v>
      </c>
      <c r="BM267" s="20" t="s">
        <v>361</v>
      </c>
    </row>
    <row r="268" spans="2:51" s="11" customFormat="1" ht="22.5" customHeight="1">
      <c r="B268" s="173"/>
      <c r="C268" s="174"/>
      <c r="D268" s="174"/>
      <c r="E268" s="175" t="s">
        <v>5</v>
      </c>
      <c r="F268" s="276" t="s">
        <v>362</v>
      </c>
      <c r="G268" s="277"/>
      <c r="H268" s="277"/>
      <c r="I268" s="277"/>
      <c r="J268" s="174"/>
      <c r="K268" s="176">
        <v>1232.6</v>
      </c>
      <c r="L268" s="174"/>
      <c r="M268" s="174"/>
      <c r="N268" s="174"/>
      <c r="O268" s="174"/>
      <c r="P268" s="174"/>
      <c r="Q268" s="174"/>
      <c r="R268" s="177"/>
      <c r="T268" s="178"/>
      <c r="U268" s="174"/>
      <c r="V268" s="174"/>
      <c r="W268" s="174"/>
      <c r="X268" s="174"/>
      <c r="Y268" s="174"/>
      <c r="Z268" s="174"/>
      <c r="AA268" s="179"/>
      <c r="AT268" s="180" t="s">
        <v>153</v>
      </c>
      <c r="AU268" s="180" t="s">
        <v>103</v>
      </c>
      <c r="AV268" s="11" t="s">
        <v>103</v>
      </c>
      <c r="AW268" s="11" t="s">
        <v>36</v>
      </c>
      <c r="AX268" s="11" t="s">
        <v>79</v>
      </c>
      <c r="AY268" s="180" t="s">
        <v>146</v>
      </c>
    </row>
    <row r="269" spans="2:51" s="12" customFormat="1" ht="22.5" customHeight="1">
      <c r="B269" s="181"/>
      <c r="C269" s="182"/>
      <c r="D269" s="182"/>
      <c r="E269" s="183" t="s">
        <v>5</v>
      </c>
      <c r="F269" s="274" t="s">
        <v>155</v>
      </c>
      <c r="G269" s="275"/>
      <c r="H269" s="275"/>
      <c r="I269" s="275"/>
      <c r="J269" s="182"/>
      <c r="K269" s="184">
        <v>1232.6</v>
      </c>
      <c r="L269" s="182"/>
      <c r="M269" s="182"/>
      <c r="N269" s="182"/>
      <c r="O269" s="182"/>
      <c r="P269" s="182"/>
      <c r="Q269" s="182"/>
      <c r="R269" s="185"/>
      <c r="T269" s="186"/>
      <c r="U269" s="182"/>
      <c r="V269" s="182"/>
      <c r="W269" s="182"/>
      <c r="X269" s="182"/>
      <c r="Y269" s="182"/>
      <c r="Z269" s="182"/>
      <c r="AA269" s="187"/>
      <c r="AT269" s="188" t="s">
        <v>153</v>
      </c>
      <c r="AU269" s="188" t="s">
        <v>103</v>
      </c>
      <c r="AV269" s="12" t="s">
        <v>150</v>
      </c>
      <c r="AW269" s="12" t="s">
        <v>36</v>
      </c>
      <c r="AX269" s="12" t="s">
        <v>87</v>
      </c>
      <c r="AY269" s="188" t="s">
        <v>146</v>
      </c>
    </row>
    <row r="270" spans="2:65" s="1" customFormat="1" ht="22.5" customHeight="1">
      <c r="B270" s="130"/>
      <c r="C270" s="158" t="s">
        <v>363</v>
      </c>
      <c r="D270" s="158" t="s">
        <v>147</v>
      </c>
      <c r="E270" s="159" t="s">
        <v>364</v>
      </c>
      <c r="F270" s="267" t="s">
        <v>365</v>
      </c>
      <c r="G270" s="267"/>
      <c r="H270" s="267"/>
      <c r="I270" s="267"/>
      <c r="J270" s="160" t="s">
        <v>297</v>
      </c>
      <c r="K270" s="161">
        <v>47</v>
      </c>
      <c r="L270" s="265">
        <v>0</v>
      </c>
      <c r="M270" s="265"/>
      <c r="N270" s="251">
        <f>ROUND(L270*K270,2)</f>
        <v>0</v>
      </c>
      <c r="O270" s="251"/>
      <c r="P270" s="251"/>
      <c r="Q270" s="251"/>
      <c r="R270" s="133"/>
      <c r="T270" s="162" t="s">
        <v>5</v>
      </c>
      <c r="U270" s="46" t="s">
        <v>44</v>
      </c>
      <c r="V270" s="38"/>
      <c r="W270" s="163">
        <f>V270*K270</f>
        <v>0</v>
      </c>
      <c r="X270" s="163">
        <v>0</v>
      </c>
      <c r="Y270" s="163">
        <f>X270*K270</f>
        <v>0</v>
      </c>
      <c r="Z270" s="163">
        <v>0</v>
      </c>
      <c r="AA270" s="164">
        <f>Z270*K270</f>
        <v>0</v>
      </c>
      <c r="AR270" s="20" t="s">
        <v>150</v>
      </c>
      <c r="AT270" s="20" t="s">
        <v>147</v>
      </c>
      <c r="AU270" s="20" t="s">
        <v>103</v>
      </c>
      <c r="AY270" s="20" t="s">
        <v>146</v>
      </c>
      <c r="BE270" s="104">
        <f>IF(U270="základní",N270,0)</f>
        <v>0</v>
      </c>
      <c r="BF270" s="104">
        <f>IF(U270="snížená",N270,0)</f>
        <v>0</v>
      </c>
      <c r="BG270" s="104">
        <f>IF(U270="zákl. přenesená",N270,0)</f>
        <v>0</v>
      </c>
      <c r="BH270" s="104">
        <f>IF(U270="sníž. přenesená",N270,0)</f>
        <v>0</v>
      </c>
      <c r="BI270" s="104">
        <f>IF(U270="nulová",N270,0)</f>
        <v>0</v>
      </c>
      <c r="BJ270" s="20" t="s">
        <v>87</v>
      </c>
      <c r="BK270" s="104">
        <f>ROUND(L270*K270,2)</f>
        <v>0</v>
      </c>
      <c r="BL270" s="20" t="s">
        <v>150</v>
      </c>
      <c r="BM270" s="20" t="s">
        <v>366</v>
      </c>
    </row>
    <row r="271" spans="2:51" s="11" customFormat="1" ht="22.5" customHeight="1">
      <c r="B271" s="173"/>
      <c r="C271" s="174"/>
      <c r="D271" s="174"/>
      <c r="E271" s="175" t="s">
        <v>5</v>
      </c>
      <c r="F271" s="276" t="s">
        <v>367</v>
      </c>
      <c r="G271" s="277"/>
      <c r="H271" s="277"/>
      <c r="I271" s="277"/>
      <c r="J271" s="174"/>
      <c r="K271" s="176">
        <v>47</v>
      </c>
      <c r="L271" s="174"/>
      <c r="M271" s="174"/>
      <c r="N271" s="174"/>
      <c r="O271" s="174"/>
      <c r="P271" s="174"/>
      <c r="Q271" s="174"/>
      <c r="R271" s="177"/>
      <c r="T271" s="178"/>
      <c r="U271" s="174"/>
      <c r="V271" s="174"/>
      <c r="W271" s="174"/>
      <c r="X271" s="174"/>
      <c r="Y271" s="174"/>
      <c r="Z271" s="174"/>
      <c r="AA271" s="179"/>
      <c r="AT271" s="180" t="s">
        <v>153</v>
      </c>
      <c r="AU271" s="180" t="s">
        <v>103</v>
      </c>
      <c r="AV271" s="11" t="s">
        <v>103</v>
      </c>
      <c r="AW271" s="11" t="s">
        <v>36</v>
      </c>
      <c r="AX271" s="11" t="s">
        <v>87</v>
      </c>
      <c r="AY271" s="180" t="s">
        <v>146</v>
      </c>
    </row>
    <row r="272" spans="2:65" s="1" customFormat="1" ht="22.5" customHeight="1">
      <c r="B272" s="130"/>
      <c r="C272" s="190" t="s">
        <v>368</v>
      </c>
      <c r="D272" s="190" t="s">
        <v>237</v>
      </c>
      <c r="E272" s="191" t="s">
        <v>369</v>
      </c>
      <c r="F272" s="278" t="s">
        <v>370</v>
      </c>
      <c r="G272" s="278"/>
      <c r="H272" s="278"/>
      <c r="I272" s="278"/>
      <c r="J272" s="192" t="s">
        <v>297</v>
      </c>
      <c r="K272" s="193">
        <v>47</v>
      </c>
      <c r="L272" s="279">
        <v>0</v>
      </c>
      <c r="M272" s="279"/>
      <c r="N272" s="252">
        <f>ROUND(L272*K272,2)</f>
        <v>0</v>
      </c>
      <c r="O272" s="251"/>
      <c r="P272" s="251"/>
      <c r="Q272" s="251"/>
      <c r="R272" s="133"/>
      <c r="T272" s="162" t="s">
        <v>5</v>
      </c>
      <c r="U272" s="46" t="s">
        <v>44</v>
      </c>
      <c r="V272" s="38"/>
      <c r="W272" s="163">
        <f>V272*K272</f>
        <v>0</v>
      </c>
      <c r="X272" s="163">
        <v>0.0133</v>
      </c>
      <c r="Y272" s="163">
        <f>X272*K272</f>
        <v>0.6251</v>
      </c>
      <c r="Z272" s="163">
        <v>0</v>
      </c>
      <c r="AA272" s="164">
        <f>Z272*K272</f>
        <v>0</v>
      </c>
      <c r="AR272" s="20" t="s">
        <v>193</v>
      </c>
      <c r="AT272" s="20" t="s">
        <v>237</v>
      </c>
      <c r="AU272" s="20" t="s">
        <v>103</v>
      </c>
      <c r="AY272" s="20" t="s">
        <v>146</v>
      </c>
      <c r="BE272" s="104">
        <f>IF(U272="základní",N272,0)</f>
        <v>0</v>
      </c>
      <c r="BF272" s="104">
        <f>IF(U272="snížená",N272,0)</f>
        <v>0</v>
      </c>
      <c r="BG272" s="104">
        <f>IF(U272="zákl. přenesená",N272,0)</f>
        <v>0</v>
      </c>
      <c r="BH272" s="104">
        <f>IF(U272="sníž. přenesená",N272,0)</f>
        <v>0</v>
      </c>
      <c r="BI272" s="104">
        <f>IF(U272="nulová",N272,0)</f>
        <v>0</v>
      </c>
      <c r="BJ272" s="20" t="s">
        <v>87</v>
      </c>
      <c r="BK272" s="104">
        <f>ROUND(L272*K272,2)</f>
        <v>0</v>
      </c>
      <c r="BL272" s="20" t="s">
        <v>150</v>
      </c>
      <c r="BM272" s="20" t="s">
        <v>371</v>
      </c>
    </row>
    <row r="273" spans="2:65" s="1" customFormat="1" ht="22.5" customHeight="1">
      <c r="B273" s="130"/>
      <c r="C273" s="158" t="s">
        <v>372</v>
      </c>
      <c r="D273" s="158" t="s">
        <v>147</v>
      </c>
      <c r="E273" s="159" t="s">
        <v>373</v>
      </c>
      <c r="F273" s="267" t="s">
        <v>374</v>
      </c>
      <c r="G273" s="267"/>
      <c r="H273" s="267"/>
      <c r="I273" s="267"/>
      <c r="J273" s="160" t="s">
        <v>297</v>
      </c>
      <c r="K273" s="161">
        <v>2</v>
      </c>
      <c r="L273" s="265">
        <v>0</v>
      </c>
      <c r="M273" s="265"/>
      <c r="N273" s="251">
        <f>ROUND(L273*K273,2)</f>
        <v>0</v>
      </c>
      <c r="O273" s="251"/>
      <c r="P273" s="251"/>
      <c r="Q273" s="251"/>
      <c r="R273" s="133"/>
      <c r="T273" s="162" t="s">
        <v>5</v>
      </c>
      <c r="U273" s="46" t="s">
        <v>44</v>
      </c>
      <c r="V273" s="38"/>
      <c r="W273" s="163">
        <f>V273*K273</f>
        <v>0</v>
      </c>
      <c r="X273" s="163">
        <v>0</v>
      </c>
      <c r="Y273" s="163">
        <f>X273*K273</f>
        <v>0</v>
      </c>
      <c r="Z273" s="163">
        <v>0</v>
      </c>
      <c r="AA273" s="164">
        <f>Z273*K273</f>
        <v>0</v>
      </c>
      <c r="AR273" s="20" t="s">
        <v>150</v>
      </c>
      <c r="AT273" s="20" t="s">
        <v>147</v>
      </c>
      <c r="AU273" s="20" t="s">
        <v>103</v>
      </c>
      <c r="AY273" s="20" t="s">
        <v>146</v>
      </c>
      <c r="BE273" s="104">
        <f>IF(U273="základní",N273,0)</f>
        <v>0</v>
      </c>
      <c r="BF273" s="104">
        <f>IF(U273="snížená",N273,0)</f>
        <v>0</v>
      </c>
      <c r="BG273" s="104">
        <f>IF(U273="zákl. přenesená",N273,0)</f>
        <v>0</v>
      </c>
      <c r="BH273" s="104">
        <f>IF(U273="sníž. přenesená",N273,0)</f>
        <v>0</v>
      </c>
      <c r="BI273" s="104">
        <f>IF(U273="nulová",N273,0)</f>
        <v>0</v>
      </c>
      <c r="BJ273" s="20" t="s">
        <v>87</v>
      </c>
      <c r="BK273" s="104">
        <f>ROUND(L273*K273,2)</f>
        <v>0</v>
      </c>
      <c r="BL273" s="20" t="s">
        <v>150</v>
      </c>
      <c r="BM273" s="20" t="s">
        <v>375</v>
      </c>
    </row>
    <row r="274" spans="2:51" s="11" customFormat="1" ht="22.5" customHeight="1">
      <c r="B274" s="173"/>
      <c r="C274" s="174"/>
      <c r="D274" s="174"/>
      <c r="E274" s="175" t="s">
        <v>5</v>
      </c>
      <c r="F274" s="276" t="s">
        <v>376</v>
      </c>
      <c r="G274" s="277"/>
      <c r="H274" s="277"/>
      <c r="I274" s="277"/>
      <c r="J274" s="174"/>
      <c r="K274" s="176">
        <v>2</v>
      </c>
      <c r="L274" s="174"/>
      <c r="M274" s="174"/>
      <c r="N274" s="174"/>
      <c r="O274" s="174"/>
      <c r="P274" s="174"/>
      <c r="Q274" s="174"/>
      <c r="R274" s="177"/>
      <c r="T274" s="178"/>
      <c r="U274" s="174"/>
      <c r="V274" s="174"/>
      <c r="W274" s="174"/>
      <c r="X274" s="174"/>
      <c r="Y274" s="174"/>
      <c r="Z274" s="174"/>
      <c r="AA274" s="179"/>
      <c r="AT274" s="180" t="s">
        <v>153</v>
      </c>
      <c r="AU274" s="180" t="s">
        <v>103</v>
      </c>
      <c r="AV274" s="11" t="s">
        <v>103</v>
      </c>
      <c r="AW274" s="11" t="s">
        <v>36</v>
      </c>
      <c r="AX274" s="11" t="s">
        <v>87</v>
      </c>
      <c r="AY274" s="180" t="s">
        <v>146</v>
      </c>
    </row>
    <row r="275" spans="2:65" s="1" customFormat="1" ht="22.5" customHeight="1">
      <c r="B275" s="130"/>
      <c r="C275" s="190" t="s">
        <v>377</v>
      </c>
      <c r="D275" s="190" t="s">
        <v>237</v>
      </c>
      <c r="E275" s="191" t="s">
        <v>378</v>
      </c>
      <c r="F275" s="278" t="s">
        <v>379</v>
      </c>
      <c r="G275" s="278"/>
      <c r="H275" s="278"/>
      <c r="I275" s="278"/>
      <c r="J275" s="192" t="s">
        <v>297</v>
      </c>
      <c r="K275" s="193">
        <v>2</v>
      </c>
      <c r="L275" s="279">
        <v>0</v>
      </c>
      <c r="M275" s="279"/>
      <c r="N275" s="252">
        <f>ROUND(L275*K275,2)</f>
        <v>0</v>
      </c>
      <c r="O275" s="251"/>
      <c r="P275" s="251"/>
      <c r="Q275" s="251"/>
      <c r="R275" s="133"/>
      <c r="T275" s="162" t="s">
        <v>5</v>
      </c>
      <c r="U275" s="46" t="s">
        <v>44</v>
      </c>
      <c r="V275" s="38"/>
      <c r="W275" s="163">
        <f>V275*K275</f>
        <v>0</v>
      </c>
      <c r="X275" s="163">
        <v>0.0295</v>
      </c>
      <c r="Y275" s="163">
        <f>X275*K275</f>
        <v>0.059</v>
      </c>
      <c r="Z275" s="163">
        <v>0</v>
      </c>
      <c r="AA275" s="164">
        <f>Z275*K275</f>
        <v>0</v>
      </c>
      <c r="AR275" s="20" t="s">
        <v>193</v>
      </c>
      <c r="AT275" s="20" t="s">
        <v>237</v>
      </c>
      <c r="AU275" s="20" t="s">
        <v>103</v>
      </c>
      <c r="AY275" s="20" t="s">
        <v>146</v>
      </c>
      <c r="BE275" s="104">
        <f>IF(U275="základní",N275,0)</f>
        <v>0</v>
      </c>
      <c r="BF275" s="104">
        <f>IF(U275="snížená",N275,0)</f>
        <v>0</v>
      </c>
      <c r="BG275" s="104">
        <f>IF(U275="zákl. přenesená",N275,0)</f>
        <v>0</v>
      </c>
      <c r="BH275" s="104">
        <f>IF(U275="sníž. přenesená",N275,0)</f>
        <v>0</v>
      </c>
      <c r="BI275" s="104">
        <f>IF(U275="nulová",N275,0)</f>
        <v>0</v>
      </c>
      <c r="BJ275" s="20" t="s">
        <v>87</v>
      </c>
      <c r="BK275" s="104">
        <f>ROUND(L275*K275,2)</f>
        <v>0</v>
      </c>
      <c r="BL275" s="20" t="s">
        <v>150</v>
      </c>
      <c r="BM275" s="20" t="s">
        <v>380</v>
      </c>
    </row>
    <row r="276" spans="2:65" s="1" customFormat="1" ht="22.5" customHeight="1">
      <c r="B276" s="130"/>
      <c r="C276" s="158" t="s">
        <v>381</v>
      </c>
      <c r="D276" s="158" t="s">
        <v>147</v>
      </c>
      <c r="E276" s="159" t="s">
        <v>382</v>
      </c>
      <c r="F276" s="267" t="s">
        <v>383</v>
      </c>
      <c r="G276" s="267"/>
      <c r="H276" s="267"/>
      <c r="I276" s="267"/>
      <c r="J276" s="160" t="s">
        <v>266</v>
      </c>
      <c r="K276" s="161">
        <v>1232.6</v>
      </c>
      <c r="L276" s="265">
        <v>0</v>
      </c>
      <c r="M276" s="265"/>
      <c r="N276" s="251">
        <f>ROUND(L276*K276,2)</f>
        <v>0</v>
      </c>
      <c r="O276" s="251"/>
      <c r="P276" s="251"/>
      <c r="Q276" s="251"/>
      <c r="R276" s="133"/>
      <c r="T276" s="162" t="s">
        <v>5</v>
      </c>
      <c r="U276" s="46" t="s">
        <v>44</v>
      </c>
      <c r="V276" s="38"/>
      <c r="W276" s="163">
        <f>V276*K276</f>
        <v>0</v>
      </c>
      <c r="X276" s="163">
        <v>0.00019</v>
      </c>
      <c r="Y276" s="163">
        <f>X276*K276</f>
        <v>0.23419399999999999</v>
      </c>
      <c r="Z276" s="163">
        <v>0</v>
      </c>
      <c r="AA276" s="164">
        <f>Z276*K276</f>
        <v>0</v>
      </c>
      <c r="AR276" s="20" t="s">
        <v>150</v>
      </c>
      <c r="AT276" s="20" t="s">
        <v>147</v>
      </c>
      <c r="AU276" s="20" t="s">
        <v>103</v>
      </c>
      <c r="AY276" s="20" t="s">
        <v>146</v>
      </c>
      <c r="BE276" s="104">
        <f>IF(U276="základní",N276,0)</f>
        <v>0</v>
      </c>
      <c r="BF276" s="104">
        <f>IF(U276="snížená",N276,0)</f>
        <v>0</v>
      </c>
      <c r="BG276" s="104">
        <f>IF(U276="zákl. přenesená",N276,0)</f>
        <v>0</v>
      </c>
      <c r="BH276" s="104">
        <f>IF(U276="sníž. přenesená",N276,0)</f>
        <v>0</v>
      </c>
      <c r="BI276" s="104">
        <f>IF(U276="nulová",N276,0)</f>
        <v>0</v>
      </c>
      <c r="BJ276" s="20" t="s">
        <v>87</v>
      </c>
      <c r="BK276" s="104">
        <f>ROUND(L276*K276,2)</f>
        <v>0</v>
      </c>
      <c r="BL276" s="20" t="s">
        <v>150</v>
      </c>
      <c r="BM276" s="20" t="s">
        <v>384</v>
      </c>
    </row>
    <row r="277" spans="2:51" s="10" customFormat="1" ht="22.5" customHeight="1">
      <c r="B277" s="165"/>
      <c r="C277" s="166"/>
      <c r="D277" s="166"/>
      <c r="E277" s="167" t="s">
        <v>5</v>
      </c>
      <c r="F277" s="268" t="s">
        <v>160</v>
      </c>
      <c r="G277" s="269"/>
      <c r="H277" s="269"/>
      <c r="I277" s="269"/>
      <c r="J277" s="166"/>
      <c r="K277" s="168" t="s">
        <v>5</v>
      </c>
      <c r="L277" s="166"/>
      <c r="M277" s="166"/>
      <c r="N277" s="166"/>
      <c r="O277" s="166"/>
      <c r="P277" s="166"/>
      <c r="Q277" s="166"/>
      <c r="R277" s="169"/>
      <c r="T277" s="170"/>
      <c r="U277" s="166"/>
      <c r="V277" s="166"/>
      <c r="W277" s="166"/>
      <c r="X277" s="166"/>
      <c r="Y277" s="166"/>
      <c r="Z277" s="166"/>
      <c r="AA277" s="171"/>
      <c r="AT277" s="172" t="s">
        <v>153</v>
      </c>
      <c r="AU277" s="172" t="s">
        <v>103</v>
      </c>
      <c r="AV277" s="10" t="s">
        <v>87</v>
      </c>
      <c r="AW277" s="10" t="s">
        <v>36</v>
      </c>
      <c r="AX277" s="10" t="s">
        <v>79</v>
      </c>
      <c r="AY277" s="172" t="s">
        <v>146</v>
      </c>
    </row>
    <row r="278" spans="2:51" s="11" customFormat="1" ht="31.5" customHeight="1">
      <c r="B278" s="173"/>
      <c r="C278" s="174"/>
      <c r="D278" s="174"/>
      <c r="E278" s="175" t="s">
        <v>5</v>
      </c>
      <c r="F278" s="270" t="s">
        <v>385</v>
      </c>
      <c r="G278" s="271"/>
      <c r="H278" s="271"/>
      <c r="I278" s="271"/>
      <c r="J278" s="174"/>
      <c r="K278" s="176">
        <v>450.32</v>
      </c>
      <c r="L278" s="174"/>
      <c r="M278" s="174"/>
      <c r="N278" s="174"/>
      <c r="O278" s="174"/>
      <c r="P278" s="174"/>
      <c r="Q278" s="174"/>
      <c r="R278" s="177"/>
      <c r="T278" s="178"/>
      <c r="U278" s="174"/>
      <c r="V278" s="174"/>
      <c r="W278" s="174"/>
      <c r="X278" s="174"/>
      <c r="Y278" s="174"/>
      <c r="Z278" s="174"/>
      <c r="AA278" s="179"/>
      <c r="AT278" s="180" t="s">
        <v>153</v>
      </c>
      <c r="AU278" s="180" t="s">
        <v>103</v>
      </c>
      <c r="AV278" s="11" t="s">
        <v>103</v>
      </c>
      <c r="AW278" s="11" t="s">
        <v>36</v>
      </c>
      <c r="AX278" s="11" t="s">
        <v>79</v>
      </c>
      <c r="AY278" s="180" t="s">
        <v>146</v>
      </c>
    </row>
    <row r="279" spans="2:51" s="11" customFormat="1" ht="31.5" customHeight="1">
      <c r="B279" s="173"/>
      <c r="C279" s="174"/>
      <c r="D279" s="174"/>
      <c r="E279" s="175" t="s">
        <v>5</v>
      </c>
      <c r="F279" s="270" t="s">
        <v>269</v>
      </c>
      <c r="G279" s="271"/>
      <c r="H279" s="271"/>
      <c r="I279" s="271"/>
      <c r="J279" s="174"/>
      <c r="K279" s="176">
        <v>154.54</v>
      </c>
      <c r="L279" s="174"/>
      <c r="M279" s="174"/>
      <c r="N279" s="174"/>
      <c r="O279" s="174"/>
      <c r="P279" s="174"/>
      <c r="Q279" s="174"/>
      <c r="R279" s="177"/>
      <c r="T279" s="178"/>
      <c r="U279" s="174"/>
      <c r="V279" s="174"/>
      <c r="W279" s="174"/>
      <c r="X279" s="174"/>
      <c r="Y279" s="174"/>
      <c r="Z279" s="174"/>
      <c r="AA279" s="179"/>
      <c r="AT279" s="180" t="s">
        <v>153</v>
      </c>
      <c r="AU279" s="180" t="s">
        <v>103</v>
      </c>
      <c r="AV279" s="11" t="s">
        <v>103</v>
      </c>
      <c r="AW279" s="11" t="s">
        <v>36</v>
      </c>
      <c r="AX279" s="11" t="s">
        <v>79</v>
      </c>
      <c r="AY279" s="180" t="s">
        <v>146</v>
      </c>
    </row>
    <row r="280" spans="2:51" s="10" customFormat="1" ht="22.5" customHeight="1">
      <c r="B280" s="165"/>
      <c r="C280" s="166"/>
      <c r="D280" s="166"/>
      <c r="E280" s="167" t="s">
        <v>5</v>
      </c>
      <c r="F280" s="272" t="s">
        <v>162</v>
      </c>
      <c r="G280" s="273"/>
      <c r="H280" s="273"/>
      <c r="I280" s="273"/>
      <c r="J280" s="166"/>
      <c r="K280" s="168" t="s">
        <v>5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153</v>
      </c>
      <c r="AU280" s="172" t="s">
        <v>103</v>
      </c>
      <c r="AV280" s="10" t="s">
        <v>87</v>
      </c>
      <c r="AW280" s="10" t="s">
        <v>36</v>
      </c>
      <c r="AX280" s="10" t="s">
        <v>79</v>
      </c>
      <c r="AY280" s="172" t="s">
        <v>146</v>
      </c>
    </row>
    <row r="281" spans="2:51" s="11" customFormat="1" ht="22.5" customHeight="1">
      <c r="B281" s="173"/>
      <c r="C281" s="174"/>
      <c r="D281" s="174"/>
      <c r="E281" s="175" t="s">
        <v>5</v>
      </c>
      <c r="F281" s="270" t="s">
        <v>386</v>
      </c>
      <c r="G281" s="271"/>
      <c r="H281" s="271"/>
      <c r="I281" s="271"/>
      <c r="J281" s="174"/>
      <c r="K281" s="176">
        <v>461.2</v>
      </c>
      <c r="L281" s="174"/>
      <c r="M281" s="174"/>
      <c r="N281" s="174"/>
      <c r="O281" s="174"/>
      <c r="P281" s="174"/>
      <c r="Q281" s="174"/>
      <c r="R281" s="177"/>
      <c r="T281" s="178"/>
      <c r="U281" s="174"/>
      <c r="V281" s="174"/>
      <c r="W281" s="174"/>
      <c r="X281" s="174"/>
      <c r="Y281" s="174"/>
      <c r="Z281" s="174"/>
      <c r="AA281" s="179"/>
      <c r="AT281" s="180" t="s">
        <v>153</v>
      </c>
      <c r="AU281" s="180" t="s">
        <v>103</v>
      </c>
      <c r="AV281" s="11" t="s">
        <v>103</v>
      </c>
      <c r="AW281" s="11" t="s">
        <v>36</v>
      </c>
      <c r="AX281" s="11" t="s">
        <v>79</v>
      </c>
      <c r="AY281" s="180" t="s">
        <v>146</v>
      </c>
    </row>
    <row r="282" spans="2:51" s="11" customFormat="1" ht="31.5" customHeight="1">
      <c r="B282" s="173"/>
      <c r="C282" s="174"/>
      <c r="D282" s="174"/>
      <c r="E282" s="175" t="s">
        <v>5</v>
      </c>
      <c r="F282" s="270" t="s">
        <v>269</v>
      </c>
      <c r="G282" s="271"/>
      <c r="H282" s="271"/>
      <c r="I282" s="271"/>
      <c r="J282" s="174"/>
      <c r="K282" s="176">
        <v>154.54</v>
      </c>
      <c r="L282" s="174"/>
      <c r="M282" s="174"/>
      <c r="N282" s="174"/>
      <c r="O282" s="174"/>
      <c r="P282" s="174"/>
      <c r="Q282" s="174"/>
      <c r="R282" s="177"/>
      <c r="T282" s="178"/>
      <c r="U282" s="174"/>
      <c r="V282" s="174"/>
      <c r="W282" s="174"/>
      <c r="X282" s="174"/>
      <c r="Y282" s="174"/>
      <c r="Z282" s="174"/>
      <c r="AA282" s="179"/>
      <c r="AT282" s="180" t="s">
        <v>153</v>
      </c>
      <c r="AU282" s="180" t="s">
        <v>103</v>
      </c>
      <c r="AV282" s="11" t="s">
        <v>103</v>
      </c>
      <c r="AW282" s="11" t="s">
        <v>36</v>
      </c>
      <c r="AX282" s="11" t="s">
        <v>79</v>
      </c>
      <c r="AY282" s="180" t="s">
        <v>146</v>
      </c>
    </row>
    <row r="283" spans="2:51" s="10" customFormat="1" ht="22.5" customHeight="1">
      <c r="B283" s="165"/>
      <c r="C283" s="166"/>
      <c r="D283" s="166"/>
      <c r="E283" s="167" t="s">
        <v>5</v>
      </c>
      <c r="F283" s="272" t="s">
        <v>164</v>
      </c>
      <c r="G283" s="273"/>
      <c r="H283" s="273"/>
      <c r="I283" s="273"/>
      <c r="J283" s="166"/>
      <c r="K283" s="168" t="s">
        <v>5</v>
      </c>
      <c r="L283" s="166"/>
      <c r="M283" s="166"/>
      <c r="N283" s="166"/>
      <c r="O283" s="166"/>
      <c r="P283" s="166"/>
      <c r="Q283" s="166"/>
      <c r="R283" s="169"/>
      <c r="T283" s="170"/>
      <c r="U283" s="166"/>
      <c r="V283" s="166"/>
      <c r="W283" s="166"/>
      <c r="X283" s="166"/>
      <c r="Y283" s="166"/>
      <c r="Z283" s="166"/>
      <c r="AA283" s="171"/>
      <c r="AT283" s="172" t="s">
        <v>153</v>
      </c>
      <c r="AU283" s="172" t="s">
        <v>103</v>
      </c>
      <c r="AV283" s="10" t="s">
        <v>87</v>
      </c>
      <c r="AW283" s="10" t="s">
        <v>36</v>
      </c>
      <c r="AX283" s="10" t="s">
        <v>79</v>
      </c>
      <c r="AY283" s="172" t="s">
        <v>146</v>
      </c>
    </row>
    <row r="284" spans="2:51" s="11" customFormat="1" ht="22.5" customHeight="1">
      <c r="B284" s="173"/>
      <c r="C284" s="174"/>
      <c r="D284" s="174"/>
      <c r="E284" s="175" t="s">
        <v>5</v>
      </c>
      <c r="F284" s="270" t="s">
        <v>289</v>
      </c>
      <c r="G284" s="271"/>
      <c r="H284" s="271"/>
      <c r="I284" s="271"/>
      <c r="J284" s="174"/>
      <c r="K284" s="176">
        <v>12</v>
      </c>
      <c r="L284" s="174"/>
      <c r="M284" s="174"/>
      <c r="N284" s="174"/>
      <c r="O284" s="174"/>
      <c r="P284" s="174"/>
      <c r="Q284" s="174"/>
      <c r="R284" s="177"/>
      <c r="T284" s="178"/>
      <c r="U284" s="174"/>
      <c r="V284" s="174"/>
      <c r="W284" s="174"/>
      <c r="X284" s="174"/>
      <c r="Y284" s="174"/>
      <c r="Z284" s="174"/>
      <c r="AA284" s="179"/>
      <c r="AT284" s="180" t="s">
        <v>153</v>
      </c>
      <c r="AU284" s="180" t="s">
        <v>103</v>
      </c>
      <c r="AV284" s="11" t="s">
        <v>103</v>
      </c>
      <c r="AW284" s="11" t="s">
        <v>36</v>
      </c>
      <c r="AX284" s="11" t="s">
        <v>79</v>
      </c>
      <c r="AY284" s="180" t="s">
        <v>146</v>
      </c>
    </row>
    <row r="285" spans="2:51" s="12" customFormat="1" ht="22.5" customHeight="1">
      <c r="B285" s="181"/>
      <c r="C285" s="182"/>
      <c r="D285" s="182"/>
      <c r="E285" s="183" t="s">
        <v>5</v>
      </c>
      <c r="F285" s="274" t="s">
        <v>155</v>
      </c>
      <c r="G285" s="275"/>
      <c r="H285" s="275"/>
      <c r="I285" s="275"/>
      <c r="J285" s="182"/>
      <c r="K285" s="184">
        <v>1232.6</v>
      </c>
      <c r="L285" s="182"/>
      <c r="M285" s="182"/>
      <c r="N285" s="182"/>
      <c r="O285" s="182"/>
      <c r="P285" s="182"/>
      <c r="Q285" s="182"/>
      <c r="R285" s="185"/>
      <c r="T285" s="186"/>
      <c r="U285" s="182"/>
      <c r="V285" s="182"/>
      <c r="W285" s="182"/>
      <c r="X285" s="182"/>
      <c r="Y285" s="182"/>
      <c r="Z285" s="182"/>
      <c r="AA285" s="187"/>
      <c r="AT285" s="188" t="s">
        <v>153</v>
      </c>
      <c r="AU285" s="188" t="s">
        <v>103</v>
      </c>
      <c r="AV285" s="12" t="s">
        <v>150</v>
      </c>
      <c r="AW285" s="12" t="s">
        <v>36</v>
      </c>
      <c r="AX285" s="12" t="s">
        <v>87</v>
      </c>
      <c r="AY285" s="188" t="s">
        <v>146</v>
      </c>
    </row>
    <row r="286" spans="2:65" s="1" customFormat="1" ht="31.5" customHeight="1">
      <c r="B286" s="130"/>
      <c r="C286" s="158" t="s">
        <v>387</v>
      </c>
      <c r="D286" s="158" t="s">
        <v>147</v>
      </c>
      <c r="E286" s="159" t="s">
        <v>388</v>
      </c>
      <c r="F286" s="267" t="s">
        <v>389</v>
      </c>
      <c r="G286" s="267"/>
      <c r="H286" s="267"/>
      <c r="I286" s="267"/>
      <c r="J286" s="160" t="s">
        <v>266</v>
      </c>
      <c r="K286" s="161">
        <v>1232.06</v>
      </c>
      <c r="L286" s="265">
        <v>0</v>
      </c>
      <c r="M286" s="265"/>
      <c r="N286" s="251">
        <f>ROUND(L286*K286,2)</f>
        <v>0</v>
      </c>
      <c r="O286" s="251"/>
      <c r="P286" s="251"/>
      <c r="Q286" s="251"/>
      <c r="R286" s="133"/>
      <c r="T286" s="162" t="s">
        <v>5</v>
      </c>
      <c r="U286" s="46" t="s">
        <v>44</v>
      </c>
      <c r="V286" s="38"/>
      <c r="W286" s="163">
        <f>V286*K286</f>
        <v>0</v>
      </c>
      <c r="X286" s="163">
        <v>0.00013</v>
      </c>
      <c r="Y286" s="163">
        <f>X286*K286</f>
        <v>0.16016779999999997</v>
      </c>
      <c r="Z286" s="163">
        <v>0</v>
      </c>
      <c r="AA286" s="164">
        <f>Z286*K286</f>
        <v>0</v>
      </c>
      <c r="AR286" s="20" t="s">
        <v>150</v>
      </c>
      <c r="AT286" s="20" t="s">
        <v>147</v>
      </c>
      <c r="AU286" s="20" t="s">
        <v>103</v>
      </c>
      <c r="AY286" s="20" t="s">
        <v>146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20" t="s">
        <v>87</v>
      </c>
      <c r="BK286" s="104">
        <f>ROUND(L286*K286,2)</f>
        <v>0</v>
      </c>
      <c r="BL286" s="20" t="s">
        <v>150</v>
      </c>
      <c r="BM286" s="20" t="s">
        <v>390</v>
      </c>
    </row>
    <row r="287" spans="2:65" s="1" customFormat="1" ht="22.5" customHeight="1">
      <c r="B287" s="130"/>
      <c r="C287" s="158" t="s">
        <v>391</v>
      </c>
      <c r="D287" s="158" t="s">
        <v>147</v>
      </c>
      <c r="E287" s="159" t="s">
        <v>392</v>
      </c>
      <c r="F287" s="267" t="s">
        <v>393</v>
      </c>
      <c r="G287" s="267"/>
      <c r="H287" s="267"/>
      <c r="I287" s="267"/>
      <c r="J287" s="160" t="s">
        <v>394</v>
      </c>
      <c r="K287" s="161">
        <v>4</v>
      </c>
      <c r="L287" s="265">
        <v>0</v>
      </c>
      <c r="M287" s="265"/>
      <c r="N287" s="251">
        <f>ROUND(L287*K287,2)</f>
        <v>0</v>
      </c>
      <c r="O287" s="251"/>
      <c r="P287" s="251"/>
      <c r="Q287" s="251"/>
      <c r="R287" s="133"/>
      <c r="T287" s="162" t="s">
        <v>5</v>
      </c>
      <c r="U287" s="46" t="s">
        <v>44</v>
      </c>
      <c r="V287" s="38"/>
      <c r="W287" s="163">
        <f>V287*K287</f>
        <v>0</v>
      </c>
      <c r="X287" s="163">
        <v>0</v>
      </c>
      <c r="Y287" s="163">
        <f>X287*K287</f>
        <v>0</v>
      </c>
      <c r="Z287" s="163">
        <v>0</v>
      </c>
      <c r="AA287" s="164">
        <f>Z287*K287</f>
        <v>0</v>
      </c>
      <c r="AR287" s="20" t="s">
        <v>150</v>
      </c>
      <c r="AT287" s="20" t="s">
        <v>147</v>
      </c>
      <c r="AU287" s="20" t="s">
        <v>103</v>
      </c>
      <c r="AY287" s="20" t="s">
        <v>146</v>
      </c>
      <c r="BE287" s="104">
        <f>IF(U287="základní",N287,0)</f>
        <v>0</v>
      </c>
      <c r="BF287" s="104">
        <f>IF(U287="snížená",N287,0)</f>
        <v>0</v>
      </c>
      <c r="BG287" s="104">
        <f>IF(U287="zákl. přenesená",N287,0)</f>
        <v>0</v>
      </c>
      <c r="BH287" s="104">
        <f>IF(U287="sníž. přenesená",N287,0)</f>
        <v>0</v>
      </c>
      <c r="BI287" s="104">
        <f>IF(U287="nulová",N287,0)</f>
        <v>0</v>
      </c>
      <c r="BJ287" s="20" t="s">
        <v>87</v>
      </c>
      <c r="BK287" s="104">
        <f>ROUND(L287*K287,2)</f>
        <v>0</v>
      </c>
      <c r="BL287" s="20" t="s">
        <v>150</v>
      </c>
      <c r="BM287" s="20" t="s">
        <v>395</v>
      </c>
    </row>
    <row r="288" spans="2:51" s="11" customFormat="1" ht="22.5" customHeight="1">
      <c r="B288" s="173"/>
      <c r="C288" s="174"/>
      <c r="D288" s="174"/>
      <c r="E288" s="175" t="s">
        <v>5</v>
      </c>
      <c r="F288" s="276" t="s">
        <v>396</v>
      </c>
      <c r="G288" s="277"/>
      <c r="H288" s="277"/>
      <c r="I288" s="277"/>
      <c r="J288" s="174"/>
      <c r="K288" s="176">
        <v>4</v>
      </c>
      <c r="L288" s="174"/>
      <c r="M288" s="174"/>
      <c r="N288" s="174"/>
      <c r="O288" s="174"/>
      <c r="P288" s="174"/>
      <c r="Q288" s="174"/>
      <c r="R288" s="177"/>
      <c r="T288" s="178"/>
      <c r="U288" s="174"/>
      <c r="V288" s="174"/>
      <c r="W288" s="174"/>
      <c r="X288" s="174"/>
      <c r="Y288" s="174"/>
      <c r="Z288" s="174"/>
      <c r="AA288" s="179"/>
      <c r="AT288" s="180" t="s">
        <v>153</v>
      </c>
      <c r="AU288" s="180" t="s">
        <v>103</v>
      </c>
      <c r="AV288" s="11" t="s">
        <v>103</v>
      </c>
      <c r="AW288" s="11" t="s">
        <v>36</v>
      </c>
      <c r="AX288" s="11" t="s">
        <v>87</v>
      </c>
      <c r="AY288" s="180" t="s">
        <v>146</v>
      </c>
    </row>
    <row r="289" spans="2:65" s="1" customFormat="1" ht="22.5" customHeight="1">
      <c r="B289" s="130"/>
      <c r="C289" s="158" t="s">
        <v>397</v>
      </c>
      <c r="D289" s="158" t="s">
        <v>147</v>
      </c>
      <c r="E289" s="159" t="s">
        <v>398</v>
      </c>
      <c r="F289" s="267" t="s">
        <v>399</v>
      </c>
      <c r="G289" s="267"/>
      <c r="H289" s="267"/>
      <c r="I289" s="267"/>
      <c r="J289" s="160" t="s">
        <v>394</v>
      </c>
      <c r="K289" s="161">
        <v>43</v>
      </c>
      <c r="L289" s="265">
        <v>0</v>
      </c>
      <c r="M289" s="265"/>
      <c r="N289" s="251">
        <f>ROUND(L289*K289,2)</f>
        <v>0</v>
      </c>
      <c r="O289" s="251"/>
      <c r="P289" s="251"/>
      <c r="Q289" s="251"/>
      <c r="R289" s="133"/>
      <c r="T289" s="162" t="s">
        <v>5</v>
      </c>
      <c r="U289" s="46" t="s">
        <v>44</v>
      </c>
      <c r="V289" s="38"/>
      <c r="W289" s="163">
        <f>V289*K289</f>
        <v>0</v>
      </c>
      <c r="X289" s="163">
        <v>0</v>
      </c>
      <c r="Y289" s="163">
        <f>X289*K289</f>
        <v>0</v>
      </c>
      <c r="Z289" s="163">
        <v>0</v>
      </c>
      <c r="AA289" s="164">
        <f>Z289*K289</f>
        <v>0</v>
      </c>
      <c r="AR289" s="20" t="s">
        <v>150</v>
      </c>
      <c r="AT289" s="20" t="s">
        <v>147</v>
      </c>
      <c r="AU289" s="20" t="s">
        <v>103</v>
      </c>
      <c r="AY289" s="20" t="s">
        <v>146</v>
      </c>
      <c r="BE289" s="104">
        <f>IF(U289="základní",N289,0)</f>
        <v>0</v>
      </c>
      <c r="BF289" s="104">
        <f>IF(U289="snížená",N289,0)</f>
        <v>0</v>
      </c>
      <c r="BG289" s="104">
        <f>IF(U289="zákl. přenesená",N289,0)</f>
        <v>0</v>
      </c>
      <c r="BH289" s="104">
        <f>IF(U289="sníž. přenesená",N289,0)</f>
        <v>0</v>
      </c>
      <c r="BI289" s="104">
        <f>IF(U289="nulová",N289,0)</f>
        <v>0</v>
      </c>
      <c r="BJ289" s="20" t="s">
        <v>87</v>
      </c>
      <c r="BK289" s="104">
        <f>ROUND(L289*K289,2)</f>
        <v>0</v>
      </c>
      <c r="BL289" s="20" t="s">
        <v>150</v>
      </c>
      <c r="BM289" s="20" t="s">
        <v>400</v>
      </c>
    </row>
    <row r="290" spans="2:51" s="11" customFormat="1" ht="22.5" customHeight="1">
      <c r="B290" s="173"/>
      <c r="C290" s="174"/>
      <c r="D290" s="174"/>
      <c r="E290" s="175" t="s">
        <v>5</v>
      </c>
      <c r="F290" s="276" t="s">
        <v>299</v>
      </c>
      <c r="G290" s="277"/>
      <c r="H290" s="277"/>
      <c r="I290" s="277"/>
      <c r="J290" s="174"/>
      <c r="K290" s="176">
        <v>43</v>
      </c>
      <c r="L290" s="174"/>
      <c r="M290" s="174"/>
      <c r="N290" s="174"/>
      <c r="O290" s="174"/>
      <c r="P290" s="174"/>
      <c r="Q290" s="174"/>
      <c r="R290" s="177"/>
      <c r="T290" s="178"/>
      <c r="U290" s="174"/>
      <c r="V290" s="174"/>
      <c r="W290" s="174"/>
      <c r="X290" s="174"/>
      <c r="Y290" s="174"/>
      <c r="Z290" s="174"/>
      <c r="AA290" s="179"/>
      <c r="AT290" s="180" t="s">
        <v>153</v>
      </c>
      <c r="AU290" s="180" t="s">
        <v>103</v>
      </c>
      <c r="AV290" s="11" t="s">
        <v>103</v>
      </c>
      <c r="AW290" s="11" t="s">
        <v>36</v>
      </c>
      <c r="AX290" s="11" t="s">
        <v>87</v>
      </c>
      <c r="AY290" s="180" t="s">
        <v>146</v>
      </c>
    </row>
    <row r="291" spans="2:63" s="9" customFormat="1" ht="29.85" customHeight="1">
      <c r="B291" s="148"/>
      <c r="C291" s="149"/>
      <c r="D291" s="189" t="s">
        <v>119</v>
      </c>
      <c r="E291" s="189"/>
      <c r="F291" s="189"/>
      <c r="G291" s="189"/>
      <c r="H291" s="189"/>
      <c r="I291" s="189"/>
      <c r="J291" s="189"/>
      <c r="K291" s="189"/>
      <c r="L291" s="189"/>
      <c r="M291" s="189"/>
      <c r="N291" s="247">
        <f>BK291</f>
        <v>0</v>
      </c>
      <c r="O291" s="248"/>
      <c r="P291" s="248"/>
      <c r="Q291" s="248"/>
      <c r="R291" s="151"/>
      <c r="T291" s="152"/>
      <c r="U291" s="149"/>
      <c r="V291" s="149"/>
      <c r="W291" s="153">
        <f>SUM(W292:W323)</f>
        <v>0</v>
      </c>
      <c r="X291" s="149"/>
      <c r="Y291" s="153">
        <f>SUM(Y292:Y323)</f>
        <v>0.3139968</v>
      </c>
      <c r="Z291" s="149"/>
      <c r="AA291" s="154">
        <f>SUM(AA292:AA323)</f>
        <v>33.2078</v>
      </c>
      <c r="AR291" s="155" t="s">
        <v>87</v>
      </c>
      <c r="AT291" s="156" t="s">
        <v>78</v>
      </c>
      <c r="AU291" s="156" t="s">
        <v>87</v>
      </c>
      <c r="AY291" s="155" t="s">
        <v>146</v>
      </c>
      <c r="BK291" s="157">
        <f>SUM(BK292:BK323)</f>
        <v>0</v>
      </c>
    </row>
    <row r="292" spans="2:65" s="1" customFormat="1" ht="31.5" customHeight="1">
      <c r="B292" s="130"/>
      <c r="C292" s="158" t="s">
        <v>401</v>
      </c>
      <c r="D292" s="158" t="s">
        <v>147</v>
      </c>
      <c r="E292" s="159" t="s">
        <v>402</v>
      </c>
      <c r="F292" s="267" t="s">
        <v>403</v>
      </c>
      <c r="G292" s="267"/>
      <c r="H292" s="267"/>
      <c r="I292" s="267"/>
      <c r="J292" s="160" t="s">
        <v>266</v>
      </c>
      <c r="K292" s="161">
        <v>1847.04</v>
      </c>
      <c r="L292" s="265">
        <v>0</v>
      </c>
      <c r="M292" s="265"/>
      <c r="N292" s="251">
        <f>ROUND(L292*K292,2)</f>
        <v>0</v>
      </c>
      <c r="O292" s="251"/>
      <c r="P292" s="251"/>
      <c r="Q292" s="251"/>
      <c r="R292" s="133"/>
      <c r="T292" s="162" t="s">
        <v>5</v>
      </c>
      <c r="U292" s="46" t="s">
        <v>44</v>
      </c>
      <c r="V292" s="38"/>
      <c r="W292" s="163">
        <f>V292*K292</f>
        <v>0</v>
      </c>
      <c r="X292" s="163">
        <v>0.00017</v>
      </c>
      <c r="Y292" s="163">
        <f>X292*K292</f>
        <v>0.3139968</v>
      </c>
      <c r="Z292" s="163">
        <v>0</v>
      </c>
      <c r="AA292" s="164">
        <f>Z292*K292</f>
        <v>0</v>
      </c>
      <c r="AR292" s="20" t="s">
        <v>150</v>
      </c>
      <c r="AT292" s="20" t="s">
        <v>147</v>
      </c>
      <c r="AU292" s="20" t="s">
        <v>103</v>
      </c>
      <c r="AY292" s="20" t="s">
        <v>146</v>
      </c>
      <c r="BE292" s="104">
        <f>IF(U292="základní",N292,0)</f>
        <v>0</v>
      </c>
      <c r="BF292" s="104">
        <f>IF(U292="snížená",N292,0)</f>
        <v>0</v>
      </c>
      <c r="BG292" s="104">
        <f>IF(U292="zákl. přenesená",N292,0)</f>
        <v>0</v>
      </c>
      <c r="BH292" s="104">
        <f>IF(U292="sníž. přenesená",N292,0)</f>
        <v>0</v>
      </c>
      <c r="BI292" s="104">
        <f>IF(U292="nulová",N292,0)</f>
        <v>0</v>
      </c>
      <c r="BJ292" s="20" t="s">
        <v>87</v>
      </c>
      <c r="BK292" s="104">
        <f>ROUND(L292*K292,2)</f>
        <v>0</v>
      </c>
      <c r="BL292" s="20" t="s">
        <v>150</v>
      </c>
      <c r="BM292" s="20" t="s">
        <v>404</v>
      </c>
    </row>
    <row r="293" spans="2:51" s="10" customFormat="1" ht="22.5" customHeight="1">
      <c r="B293" s="165"/>
      <c r="C293" s="166"/>
      <c r="D293" s="166"/>
      <c r="E293" s="167" t="s">
        <v>5</v>
      </c>
      <c r="F293" s="268" t="s">
        <v>160</v>
      </c>
      <c r="G293" s="269"/>
      <c r="H293" s="269"/>
      <c r="I293" s="269"/>
      <c r="J293" s="166"/>
      <c r="K293" s="168" t="s">
        <v>5</v>
      </c>
      <c r="L293" s="166"/>
      <c r="M293" s="166"/>
      <c r="N293" s="166"/>
      <c r="O293" s="166"/>
      <c r="P293" s="166"/>
      <c r="Q293" s="166"/>
      <c r="R293" s="169"/>
      <c r="T293" s="170"/>
      <c r="U293" s="166"/>
      <c r="V293" s="166"/>
      <c r="W293" s="166"/>
      <c r="X293" s="166"/>
      <c r="Y293" s="166"/>
      <c r="Z293" s="166"/>
      <c r="AA293" s="171"/>
      <c r="AT293" s="172" t="s">
        <v>153</v>
      </c>
      <c r="AU293" s="172" t="s">
        <v>103</v>
      </c>
      <c r="AV293" s="10" t="s">
        <v>87</v>
      </c>
      <c r="AW293" s="10" t="s">
        <v>36</v>
      </c>
      <c r="AX293" s="10" t="s">
        <v>79</v>
      </c>
      <c r="AY293" s="172" t="s">
        <v>146</v>
      </c>
    </row>
    <row r="294" spans="2:51" s="11" customFormat="1" ht="31.5" customHeight="1">
      <c r="B294" s="173"/>
      <c r="C294" s="174"/>
      <c r="D294" s="174"/>
      <c r="E294" s="175" t="s">
        <v>5</v>
      </c>
      <c r="F294" s="270" t="s">
        <v>405</v>
      </c>
      <c r="G294" s="271"/>
      <c r="H294" s="271"/>
      <c r="I294" s="271"/>
      <c r="J294" s="174"/>
      <c r="K294" s="176">
        <v>900.64</v>
      </c>
      <c r="L294" s="174"/>
      <c r="M294" s="174"/>
      <c r="N294" s="174"/>
      <c r="O294" s="174"/>
      <c r="P294" s="174"/>
      <c r="Q294" s="174"/>
      <c r="R294" s="177"/>
      <c r="T294" s="178"/>
      <c r="U294" s="174"/>
      <c r="V294" s="174"/>
      <c r="W294" s="174"/>
      <c r="X294" s="174"/>
      <c r="Y294" s="174"/>
      <c r="Z294" s="174"/>
      <c r="AA294" s="179"/>
      <c r="AT294" s="180" t="s">
        <v>153</v>
      </c>
      <c r="AU294" s="180" t="s">
        <v>103</v>
      </c>
      <c r="AV294" s="11" t="s">
        <v>103</v>
      </c>
      <c r="AW294" s="11" t="s">
        <v>36</v>
      </c>
      <c r="AX294" s="11" t="s">
        <v>79</v>
      </c>
      <c r="AY294" s="180" t="s">
        <v>146</v>
      </c>
    </row>
    <row r="295" spans="2:51" s="10" customFormat="1" ht="22.5" customHeight="1">
      <c r="B295" s="165"/>
      <c r="C295" s="166"/>
      <c r="D295" s="166"/>
      <c r="E295" s="167" t="s">
        <v>5</v>
      </c>
      <c r="F295" s="272" t="s">
        <v>162</v>
      </c>
      <c r="G295" s="273"/>
      <c r="H295" s="273"/>
      <c r="I295" s="273"/>
      <c r="J295" s="166"/>
      <c r="K295" s="168" t="s">
        <v>5</v>
      </c>
      <c r="L295" s="166"/>
      <c r="M295" s="166"/>
      <c r="N295" s="166"/>
      <c r="O295" s="166"/>
      <c r="P295" s="166"/>
      <c r="Q295" s="166"/>
      <c r="R295" s="169"/>
      <c r="T295" s="170"/>
      <c r="U295" s="166"/>
      <c r="V295" s="166"/>
      <c r="W295" s="166"/>
      <c r="X295" s="166"/>
      <c r="Y295" s="166"/>
      <c r="Z295" s="166"/>
      <c r="AA295" s="171"/>
      <c r="AT295" s="172" t="s">
        <v>153</v>
      </c>
      <c r="AU295" s="172" t="s">
        <v>103</v>
      </c>
      <c r="AV295" s="10" t="s">
        <v>87</v>
      </c>
      <c r="AW295" s="10" t="s">
        <v>36</v>
      </c>
      <c r="AX295" s="10" t="s">
        <v>79</v>
      </c>
      <c r="AY295" s="172" t="s">
        <v>146</v>
      </c>
    </row>
    <row r="296" spans="2:51" s="11" customFormat="1" ht="22.5" customHeight="1">
      <c r="B296" s="173"/>
      <c r="C296" s="174"/>
      <c r="D296" s="174"/>
      <c r="E296" s="175" t="s">
        <v>5</v>
      </c>
      <c r="F296" s="270" t="s">
        <v>406</v>
      </c>
      <c r="G296" s="271"/>
      <c r="H296" s="271"/>
      <c r="I296" s="271"/>
      <c r="J296" s="174"/>
      <c r="K296" s="176">
        <v>922.4</v>
      </c>
      <c r="L296" s="174"/>
      <c r="M296" s="174"/>
      <c r="N296" s="174"/>
      <c r="O296" s="174"/>
      <c r="P296" s="174"/>
      <c r="Q296" s="174"/>
      <c r="R296" s="177"/>
      <c r="T296" s="178"/>
      <c r="U296" s="174"/>
      <c r="V296" s="174"/>
      <c r="W296" s="174"/>
      <c r="X296" s="174"/>
      <c r="Y296" s="174"/>
      <c r="Z296" s="174"/>
      <c r="AA296" s="179"/>
      <c r="AT296" s="180" t="s">
        <v>153</v>
      </c>
      <c r="AU296" s="180" t="s">
        <v>103</v>
      </c>
      <c r="AV296" s="11" t="s">
        <v>103</v>
      </c>
      <c r="AW296" s="11" t="s">
        <v>36</v>
      </c>
      <c r="AX296" s="11" t="s">
        <v>79</v>
      </c>
      <c r="AY296" s="180" t="s">
        <v>146</v>
      </c>
    </row>
    <row r="297" spans="2:51" s="10" customFormat="1" ht="22.5" customHeight="1">
      <c r="B297" s="165"/>
      <c r="C297" s="166"/>
      <c r="D297" s="166"/>
      <c r="E297" s="167" t="s">
        <v>5</v>
      </c>
      <c r="F297" s="272" t="s">
        <v>164</v>
      </c>
      <c r="G297" s="273"/>
      <c r="H297" s="273"/>
      <c r="I297" s="273"/>
      <c r="J297" s="166"/>
      <c r="K297" s="168" t="s">
        <v>5</v>
      </c>
      <c r="L297" s="166"/>
      <c r="M297" s="166"/>
      <c r="N297" s="166"/>
      <c r="O297" s="166"/>
      <c r="P297" s="166"/>
      <c r="Q297" s="166"/>
      <c r="R297" s="169"/>
      <c r="T297" s="170"/>
      <c r="U297" s="166"/>
      <c r="V297" s="166"/>
      <c r="W297" s="166"/>
      <c r="X297" s="166"/>
      <c r="Y297" s="166"/>
      <c r="Z297" s="166"/>
      <c r="AA297" s="171"/>
      <c r="AT297" s="172" t="s">
        <v>153</v>
      </c>
      <c r="AU297" s="172" t="s">
        <v>103</v>
      </c>
      <c r="AV297" s="10" t="s">
        <v>87</v>
      </c>
      <c r="AW297" s="10" t="s">
        <v>36</v>
      </c>
      <c r="AX297" s="10" t="s">
        <v>79</v>
      </c>
      <c r="AY297" s="172" t="s">
        <v>146</v>
      </c>
    </row>
    <row r="298" spans="2:51" s="11" customFormat="1" ht="22.5" customHeight="1">
      <c r="B298" s="173"/>
      <c r="C298" s="174"/>
      <c r="D298" s="174"/>
      <c r="E298" s="175" t="s">
        <v>5</v>
      </c>
      <c r="F298" s="270" t="s">
        <v>407</v>
      </c>
      <c r="G298" s="271"/>
      <c r="H298" s="271"/>
      <c r="I298" s="271"/>
      <c r="J298" s="174"/>
      <c r="K298" s="176">
        <v>24</v>
      </c>
      <c r="L298" s="174"/>
      <c r="M298" s="174"/>
      <c r="N298" s="174"/>
      <c r="O298" s="174"/>
      <c r="P298" s="174"/>
      <c r="Q298" s="174"/>
      <c r="R298" s="177"/>
      <c r="T298" s="178"/>
      <c r="U298" s="174"/>
      <c r="V298" s="174"/>
      <c r="W298" s="174"/>
      <c r="X298" s="174"/>
      <c r="Y298" s="174"/>
      <c r="Z298" s="174"/>
      <c r="AA298" s="179"/>
      <c r="AT298" s="180" t="s">
        <v>153</v>
      </c>
      <c r="AU298" s="180" t="s">
        <v>103</v>
      </c>
      <c r="AV298" s="11" t="s">
        <v>103</v>
      </c>
      <c r="AW298" s="11" t="s">
        <v>36</v>
      </c>
      <c r="AX298" s="11" t="s">
        <v>79</v>
      </c>
      <c r="AY298" s="180" t="s">
        <v>146</v>
      </c>
    </row>
    <row r="299" spans="2:51" s="12" customFormat="1" ht="22.5" customHeight="1">
      <c r="B299" s="181"/>
      <c r="C299" s="182"/>
      <c r="D299" s="182"/>
      <c r="E299" s="183" t="s">
        <v>5</v>
      </c>
      <c r="F299" s="274" t="s">
        <v>155</v>
      </c>
      <c r="G299" s="275"/>
      <c r="H299" s="275"/>
      <c r="I299" s="275"/>
      <c r="J299" s="182"/>
      <c r="K299" s="184">
        <v>1847.04</v>
      </c>
      <c r="L299" s="182"/>
      <c r="M299" s="182"/>
      <c r="N299" s="182"/>
      <c r="O299" s="182"/>
      <c r="P299" s="182"/>
      <c r="Q299" s="182"/>
      <c r="R299" s="185"/>
      <c r="T299" s="186"/>
      <c r="U299" s="182"/>
      <c r="V299" s="182"/>
      <c r="W299" s="182"/>
      <c r="X299" s="182"/>
      <c r="Y299" s="182"/>
      <c r="Z299" s="182"/>
      <c r="AA299" s="187"/>
      <c r="AT299" s="188" t="s">
        <v>153</v>
      </c>
      <c r="AU299" s="188" t="s">
        <v>103</v>
      </c>
      <c r="AV299" s="12" t="s">
        <v>150</v>
      </c>
      <c r="AW299" s="12" t="s">
        <v>36</v>
      </c>
      <c r="AX299" s="12" t="s">
        <v>87</v>
      </c>
      <c r="AY299" s="188" t="s">
        <v>146</v>
      </c>
    </row>
    <row r="300" spans="2:65" s="1" customFormat="1" ht="22.5" customHeight="1">
      <c r="B300" s="130"/>
      <c r="C300" s="158" t="s">
        <v>408</v>
      </c>
      <c r="D300" s="158" t="s">
        <v>147</v>
      </c>
      <c r="E300" s="159" t="s">
        <v>409</v>
      </c>
      <c r="F300" s="267" t="s">
        <v>410</v>
      </c>
      <c r="G300" s="267"/>
      <c r="H300" s="267"/>
      <c r="I300" s="267"/>
      <c r="J300" s="160" t="s">
        <v>266</v>
      </c>
      <c r="K300" s="161">
        <v>1847.04</v>
      </c>
      <c r="L300" s="265">
        <v>0</v>
      </c>
      <c r="M300" s="265"/>
      <c r="N300" s="251">
        <f>ROUND(L300*K300,2)</f>
        <v>0</v>
      </c>
      <c r="O300" s="251"/>
      <c r="P300" s="251"/>
      <c r="Q300" s="251"/>
      <c r="R300" s="133"/>
      <c r="T300" s="162" t="s">
        <v>5</v>
      </c>
      <c r="U300" s="46" t="s">
        <v>44</v>
      </c>
      <c r="V300" s="38"/>
      <c r="W300" s="163">
        <f>V300*K300</f>
        <v>0</v>
      </c>
      <c r="X300" s="163">
        <v>0</v>
      </c>
      <c r="Y300" s="163">
        <f>X300*K300</f>
        <v>0</v>
      </c>
      <c r="Z300" s="163">
        <v>0</v>
      </c>
      <c r="AA300" s="164">
        <f>Z300*K300</f>
        <v>0</v>
      </c>
      <c r="AR300" s="20" t="s">
        <v>150</v>
      </c>
      <c r="AT300" s="20" t="s">
        <v>147</v>
      </c>
      <c r="AU300" s="20" t="s">
        <v>103</v>
      </c>
      <c r="AY300" s="20" t="s">
        <v>146</v>
      </c>
      <c r="BE300" s="104">
        <f>IF(U300="základní",N300,0)</f>
        <v>0</v>
      </c>
      <c r="BF300" s="104">
        <f>IF(U300="snížená",N300,0)</f>
        <v>0</v>
      </c>
      <c r="BG300" s="104">
        <f>IF(U300="zákl. přenesená",N300,0)</f>
        <v>0</v>
      </c>
      <c r="BH300" s="104">
        <f>IF(U300="sníž. přenesená",N300,0)</f>
        <v>0</v>
      </c>
      <c r="BI300" s="104">
        <f>IF(U300="nulová",N300,0)</f>
        <v>0</v>
      </c>
      <c r="BJ300" s="20" t="s">
        <v>87</v>
      </c>
      <c r="BK300" s="104">
        <f>ROUND(L300*K300,2)</f>
        <v>0</v>
      </c>
      <c r="BL300" s="20" t="s">
        <v>150</v>
      </c>
      <c r="BM300" s="20" t="s">
        <v>411</v>
      </c>
    </row>
    <row r="301" spans="2:51" s="10" customFormat="1" ht="22.5" customHeight="1">
      <c r="B301" s="165"/>
      <c r="C301" s="166"/>
      <c r="D301" s="166"/>
      <c r="E301" s="167" t="s">
        <v>5</v>
      </c>
      <c r="F301" s="268" t="s">
        <v>160</v>
      </c>
      <c r="G301" s="269"/>
      <c r="H301" s="269"/>
      <c r="I301" s="269"/>
      <c r="J301" s="166"/>
      <c r="K301" s="168" t="s">
        <v>5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153</v>
      </c>
      <c r="AU301" s="172" t="s">
        <v>103</v>
      </c>
      <c r="AV301" s="10" t="s">
        <v>87</v>
      </c>
      <c r="AW301" s="10" t="s">
        <v>36</v>
      </c>
      <c r="AX301" s="10" t="s">
        <v>79</v>
      </c>
      <c r="AY301" s="172" t="s">
        <v>146</v>
      </c>
    </row>
    <row r="302" spans="2:51" s="11" customFormat="1" ht="31.5" customHeight="1">
      <c r="B302" s="173"/>
      <c r="C302" s="174"/>
      <c r="D302" s="174"/>
      <c r="E302" s="175" t="s">
        <v>5</v>
      </c>
      <c r="F302" s="270" t="s">
        <v>405</v>
      </c>
      <c r="G302" s="271"/>
      <c r="H302" s="271"/>
      <c r="I302" s="271"/>
      <c r="J302" s="174"/>
      <c r="K302" s="176">
        <v>900.64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153</v>
      </c>
      <c r="AU302" s="180" t="s">
        <v>103</v>
      </c>
      <c r="AV302" s="11" t="s">
        <v>103</v>
      </c>
      <c r="AW302" s="11" t="s">
        <v>36</v>
      </c>
      <c r="AX302" s="11" t="s">
        <v>79</v>
      </c>
      <c r="AY302" s="180" t="s">
        <v>146</v>
      </c>
    </row>
    <row r="303" spans="2:51" s="10" customFormat="1" ht="22.5" customHeight="1">
      <c r="B303" s="165"/>
      <c r="C303" s="166"/>
      <c r="D303" s="166"/>
      <c r="E303" s="167" t="s">
        <v>5</v>
      </c>
      <c r="F303" s="272" t="s">
        <v>162</v>
      </c>
      <c r="G303" s="273"/>
      <c r="H303" s="273"/>
      <c r="I303" s="273"/>
      <c r="J303" s="166"/>
      <c r="K303" s="168" t="s">
        <v>5</v>
      </c>
      <c r="L303" s="166"/>
      <c r="M303" s="166"/>
      <c r="N303" s="166"/>
      <c r="O303" s="166"/>
      <c r="P303" s="166"/>
      <c r="Q303" s="166"/>
      <c r="R303" s="169"/>
      <c r="T303" s="170"/>
      <c r="U303" s="166"/>
      <c r="V303" s="166"/>
      <c r="W303" s="166"/>
      <c r="X303" s="166"/>
      <c r="Y303" s="166"/>
      <c r="Z303" s="166"/>
      <c r="AA303" s="171"/>
      <c r="AT303" s="172" t="s">
        <v>153</v>
      </c>
      <c r="AU303" s="172" t="s">
        <v>103</v>
      </c>
      <c r="AV303" s="10" t="s">
        <v>87</v>
      </c>
      <c r="AW303" s="10" t="s">
        <v>36</v>
      </c>
      <c r="AX303" s="10" t="s">
        <v>79</v>
      </c>
      <c r="AY303" s="172" t="s">
        <v>146</v>
      </c>
    </row>
    <row r="304" spans="2:51" s="11" customFormat="1" ht="22.5" customHeight="1">
      <c r="B304" s="173"/>
      <c r="C304" s="174"/>
      <c r="D304" s="174"/>
      <c r="E304" s="175" t="s">
        <v>5</v>
      </c>
      <c r="F304" s="270" t="s">
        <v>406</v>
      </c>
      <c r="G304" s="271"/>
      <c r="H304" s="271"/>
      <c r="I304" s="271"/>
      <c r="J304" s="174"/>
      <c r="K304" s="176">
        <v>922.4</v>
      </c>
      <c r="L304" s="174"/>
      <c r="M304" s="174"/>
      <c r="N304" s="174"/>
      <c r="O304" s="174"/>
      <c r="P304" s="174"/>
      <c r="Q304" s="174"/>
      <c r="R304" s="177"/>
      <c r="T304" s="178"/>
      <c r="U304" s="174"/>
      <c r="V304" s="174"/>
      <c r="W304" s="174"/>
      <c r="X304" s="174"/>
      <c r="Y304" s="174"/>
      <c r="Z304" s="174"/>
      <c r="AA304" s="179"/>
      <c r="AT304" s="180" t="s">
        <v>153</v>
      </c>
      <c r="AU304" s="180" t="s">
        <v>103</v>
      </c>
      <c r="AV304" s="11" t="s">
        <v>103</v>
      </c>
      <c r="AW304" s="11" t="s">
        <v>36</v>
      </c>
      <c r="AX304" s="11" t="s">
        <v>79</v>
      </c>
      <c r="AY304" s="180" t="s">
        <v>146</v>
      </c>
    </row>
    <row r="305" spans="2:51" s="10" customFormat="1" ht="22.5" customHeight="1">
      <c r="B305" s="165"/>
      <c r="C305" s="166"/>
      <c r="D305" s="166"/>
      <c r="E305" s="167" t="s">
        <v>5</v>
      </c>
      <c r="F305" s="272" t="s">
        <v>164</v>
      </c>
      <c r="G305" s="273"/>
      <c r="H305" s="273"/>
      <c r="I305" s="273"/>
      <c r="J305" s="166"/>
      <c r="K305" s="168" t="s">
        <v>5</v>
      </c>
      <c r="L305" s="166"/>
      <c r="M305" s="166"/>
      <c r="N305" s="166"/>
      <c r="O305" s="166"/>
      <c r="P305" s="166"/>
      <c r="Q305" s="166"/>
      <c r="R305" s="169"/>
      <c r="T305" s="170"/>
      <c r="U305" s="166"/>
      <c r="V305" s="166"/>
      <c r="W305" s="166"/>
      <c r="X305" s="166"/>
      <c r="Y305" s="166"/>
      <c r="Z305" s="166"/>
      <c r="AA305" s="171"/>
      <c r="AT305" s="172" t="s">
        <v>153</v>
      </c>
      <c r="AU305" s="172" t="s">
        <v>103</v>
      </c>
      <c r="AV305" s="10" t="s">
        <v>87</v>
      </c>
      <c r="AW305" s="10" t="s">
        <v>36</v>
      </c>
      <c r="AX305" s="10" t="s">
        <v>79</v>
      </c>
      <c r="AY305" s="172" t="s">
        <v>146</v>
      </c>
    </row>
    <row r="306" spans="2:51" s="11" customFormat="1" ht="22.5" customHeight="1">
      <c r="B306" s="173"/>
      <c r="C306" s="174"/>
      <c r="D306" s="174"/>
      <c r="E306" s="175" t="s">
        <v>5</v>
      </c>
      <c r="F306" s="270" t="s">
        <v>407</v>
      </c>
      <c r="G306" s="271"/>
      <c r="H306" s="271"/>
      <c r="I306" s="271"/>
      <c r="J306" s="174"/>
      <c r="K306" s="176">
        <v>24</v>
      </c>
      <c r="L306" s="174"/>
      <c r="M306" s="174"/>
      <c r="N306" s="174"/>
      <c r="O306" s="174"/>
      <c r="P306" s="174"/>
      <c r="Q306" s="174"/>
      <c r="R306" s="177"/>
      <c r="T306" s="178"/>
      <c r="U306" s="174"/>
      <c r="V306" s="174"/>
      <c r="W306" s="174"/>
      <c r="X306" s="174"/>
      <c r="Y306" s="174"/>
      <c r="Z306" s="174"/>
      <c r="AA306" s="179"/>
      <c r="AT306" s="180" t="s">
        <v>153</v>
      </c>
      <c r="AU306" s="180" t="s">
        <v>103</v>
      </c>
      <c r="AV306" s="11" t="s">
        <v>103</v>
      </c>
      <c r="AW306" s="11" t="s">
        <v>36</v>
      </c>
      <c r="AX306" s="11" t="s">
        <v>79</v>
      </c>
      <c r="AY306" s="180" t="s">
        <v>146</v>
      </c>
    </row>
    <row r="307" spans="2:51" s="12" customFormat="1" ht="22.5" customHeight="1">
      <c r="B307" s="181"/>
      <c r="C307" s="182"/>
      <c r="D307" s="182"/>
      <c r="E307" s="183" t="s">
        <v>5</v>
      </c>
      <c r="F307" s="274" t="s">
        <v>155</v>
      </c>
      <c r="G307" s="275"/>
      <c r="H307" s="275"/>
      <c r="I307" s="275"/>
      <c r="J307" s="182"/>
      <c r="K307" s="184">
        <v>1847.04</v>
      </c>
      <c r="L307" s="182"/>
      <c r="M307" s="182"/>
      <c r="N307" s="182"/>
      <c r="O307" s="182"/>
      <c r="P307" s="182"/>
      <c r="Q307" s="182"/>
      <c r="R307" s="185"/>
      <c r="T307" s="186"/>
      <c r="U307" s="182"/>
      <c r="V307" s="182"/>
      <c r="W307" s="182"/>
      <c r="X307" s="182"/>
      <c r="Y307" s="182"/>
      <c r="Z307" s="182"/>
      <c r="AA307" s="187"/>
      <c r="AT307" s="188" t="s">
        <v>153</v>
      </c>
      <c r="AU307" s="188" t="s">
        <v>103</v>
      </c>
      <c r="AV307" s="12" t="s">
        <v>150</v>
      </c>
      <c r="AW307" s="12" t="s">
        <v>36</v>
      </c>
      <c r="AX307" s="12" t="s">
        <v>87</v>
      </c>
      <c r="AY307" s="188" t="s">
        <v>146</v>
      </c>
    </row>
    <row r="308" spans="2:65" s="1" customFormat="1" ht="31.5" customHeight="1">
      <c r="B308" s="130"/>
      <c r="C308" s="158" t="s">
        <v>412</v>
      </c>
      <c r="D308" s="158" t="s">
        <v>147</v>
      </c>
      <c r="E308" s="159" t="s">
        <v>413</v>
      </c>
      <c r="F308" s="267" t="s">
        <v>414</v>
      </c>
      <c r="G308" s="267"/>
      <c r="H308" s="267"/>
      <c r="I308" s="267"/>
      <c r="J308" s="160" t="s">
        <v>266</v>
      </c>
      <c r="K308" s="161">
        <v>516.6</v>
      </c>
      <c r="L308" s="265">
        <v>0</v>
      </c>
      <c r="M308" s="265"/>
      <c r="N308" s="251">
        <f>ROUND(L308*K308,2)</f>
        <v>0</v>
      </c>
      <c r="O308" s="251"/>
      <c r="P308" s="251"/>
      <c r="Q308" s="251"/>
      <c r="R308" s="133"/>
      <c r="T308" s="162" t="s">
        <v>5</v>
      </c>
      <c r="U308" s="46" t="s">
        <v>44</v>
      </c>
      <c r="V308" s="38"/>
      <c r="W308" s="163">
        <f>V308*K308</f>
        <v>0</v>
      </c>
      <c r="X308" s="163">
        <v>0</v>
      </c>
      <c r="Y308" s="163">
        <f>X308*K308</f>
        <v>0</v>
      </c>
      <c r="Z308" s="163">
        <v>0.013</v>
      </c>
      <c r="AA308" s="164">
        <f>Z308*K308</f>
        <v>6.7158</v>
      </c>
      <c r="AR308" s="20" t="s">
        <v>150</v>
      </c>
      <c r="AT308" s="20" t="s">
        <v>147</v>
      </c>
      <c r="AU308" s="20" t="s">
        <v>103</v>
      </c>
      <c r="AY308" s="20" t="s">
        <v>146</v>
      </c>
      <c r="BE308" s="104">
        <f>IF(U308="základní",N308,0)</f>
        <v>0</v>
      </c>
      <c r="BF308" s="104">
        <f>IF(U308="snížená",N308,0)</f>
        <v>0</v>
      </c>
      <c r="BG308" s="104">
        <f>IF(U308="zákl. přenesená",N308,0)</f>
        <v>0</v>
      </c>
      <c r="BH308" s="104">
        <f>IF(U308="sníž. přenesená",N308,0)</f>
        <v>0</v>
      </c>
      <c r="BI308" s="104">
        <f>IF(U308="nulová",N308,0)</f>
        <v>0</v>
      </c>
      <c r="BJ308" s="20" t="s">
        <v>87</v>
      </c>
      <c r="BK308" s="104">
        <f>ROUND(L308*K308,2)</f>
        <v>0</v>
      </c>
      <c r="BL308" s="20" t="s">
        <v>150</v>
      </c>
      <c r="BM308" s="20" t="s">
        <v>415</v>
      </c>
    </row>
    <row r="309" spans="2:51" s="10" customFormat="1" ht="22.5" customHeight="1">
      <c r="B309" s="165"/>
      <c r="C309" s="166"/>
      <c r="D309" s="166"/>
      <c r="E309" s="167" t="s">
        <v>5</v>
      </c>
      <c r="F309" s="268" t="s">
        <v>160</v>
      </c>
      <c r="G309" s="269"/>
      <c r="H309" s="269"/>
      <c r="I309" s="269"/>
      <c r="J309" s="166"/>
      <c r="K309" s="168" t="s">
        <v>5</v>
      </c>
      <c r="L309" s="166"/>
      <c r="M309" s="166"/>
      <c r="N309" s="166"/>
      <c r="O309" s="166"/>
      <c r="P309" s="166"/>
      <c r="Q309" s="166"/>
      <c r="R309" s="169"/>
      <c r="T309" s="170"/>
      <c r="U309" s="166"/>
      <c r="V309" s="166"/>
      <c r="W309" s="166"/>
      <c r="X309" s="166"/>
      <c r="Y309" s="166"/>
      <c r="Z309" s="166"/>
      <c r="AA309" s="171"/>
      <c r="AT309" s="172" t="s">
        <v>153</v>
      </c>
      <c r="AU309" s="172" t="s">
        <v>103</v>
      </c>
      <c r="AV309" s="10" t="s">
        <v>87</v>
      </c>
      <c r="AW309" s="10" t="s">
        <v>36</v>
      </c>
      <c r="AX309" s="10" t="s">
        <v>79</v>
      </c>
      <c r="AY309" s="172" t="s">
        <v>146</v>
      </c>
    </row>
    <row r="310" spans="2:51" s="11" customFormat="1" ht="31.5" customHeight="1">
      <c r="B310" s="173"/>
      <c r="C310" s="174"/>
      <c r="D310" s="174"/>
      <c r="E310" s="175" t="s">
        <v>5</v>
      </c>
      <c r="F310" s="270" t="s">
        <v>268</v>
      </c>
      <c r="G310" s="271"/>
      <c r="H310" s="271"/>
      <c r="I310" s="271"/>
      <c r="J310" s="174"/>
      <c r="K310" s="176">
        <v>113.92</v>
      </c>
      <c r="L310" s="174"/>
      <c r="M310" s="174"/>
      <c r="N310" s="174"/>
      <c r="O310" s="174"/>
      <c r="P310" s="174"/>
      <c r="Q310" s="174"/>
      <c r="R310" s="177"/>
      <c r="T310" s="178"/>
      <c r="U310" s="174"/>
      <c r="V310" s="174"/>
      <c r="W310" s="174"/>
      <c r="X310" s="174"/>
      <c r="Y310" s="174"/>
      <c r="Z310" s="174"/>
      <c r="AA310" s="179"/>
      <c r="AT310" s="180" t="s">
        <v>153</v>
      </c>
      <c r="AU310" s="180" t="s">
        <v>103</v>
      </c>
      <c r="AV310" s="11" t="s">
        <v>103</v>
      </c>
      <c r="AW310" s="11" t="s">
        <v>36</v>
      </c>
      <c r="AX310" s="11" t="s">
        <v>79</v>
      </c>
      <c r="AY310" s="180" t="s">
        <v>146</v>
      </c>
    </row>
    <row r="311" spans="2:51" s="11" customFormat="1" ht="31.5" customHeight="1">
      <c r="B311" s="173"/>
      <c r="C311" s="174"/>
      <c r="D311" s="174"/>
      <c r="E311" s="175" t="s">
        <v>5</v>
      </c>
      <c r="F311" s="270" t="s">
        <v>269</v>
      </c>
      <c r="G311" s="271"/>
      <c r="H311" s="271"/>
      <c r="I311" s="271"/>
      <c r="J311" s="174"/>
      <c r="K311" s="176">
        <v>154.54</v>
      </c>
      <c r="L311" s="174"/>
      <c r="M311" s="174"/>
      <c r="N311" s="174"/>
      <c r="O311" s="174"/>
      <c r="P311" s="174"/>
      <c r="Q311" s="174"/>
      <c r="R311" s="177"/>
      <c r="T311" s="178"/>
      <c r="U311" s="174"/>
      <c r="V311" s="174"/>
      <c r="W311" s="174"/>
      <c r="X311" s="174"/>
      <c r="Y311" s="174"/>
      <c r="Z311" s="174"/>
      <c r="AA311" s="179"/>
      <c r="AT311" s="180" t="s">
        <v>153</v>
      </c>
      <c r="AU311" s="180" t="s">
        <v>103</v>
      </c>
      <c r="AV311" s="11" t="s">
        <v>103</v>
      </c>
      <c r="AW311" s="11" t="s">
        <v>36</v>
      </c>
      <c r="AX311" s="11" t="s">
        <v>79</v>
      </c>
      <c r="AY311" s="180" t="s">
        <v>146</v>
      </c>
    </row>
    <row r="312" spans="2:51" s="10" customFormat="1" ht="22.5" customHeight="1">
      <c r="B312" s="165"/>
      <c r="C312" s="166"/>
      <c r="D312" s="166"/>
      <c r="E312" s="167" t="s">
        <v>5</v>
      </c>
      <c r="F312" s="272" t="s">
        <v>162</v>
      </c>
      <c r="G312" s="273"/>
      <c r="H312" s="273"/>
      <c r="I312" s="273"/>
      <c r="J312" s="166"/>
      <c r="K312" s="168" t="s">
        <v>5</v>
      </c>
      <c r="L312" s="166"/>
      <c r="M312" s="166"/>
      <c r="N312" s="166"/>
      <c r="O312" s="166"/>
      <c r="P312" s="166"/>
      <c r="Q312" s="166"/>
      <c r="R312" s="169"/>
      <c r="T312" s="170"/>
      <c r="U312" s="166"/>
      <c r="V312" s="166"/>
      <c r="W312" s="166"/>
      <c r="X312" s="166"/>
      <c r="Y312" s="166"/>
      <c r="Z312" s="166"/>
      <c r="AA312" s="171"/>
      <c r="AT312" s="172" t="s">
        <v>153</v>
      </c>
      <c r="AU312" s="172" t="s">
        <v>103</v>
      </c>
      <c r="AV312" s="10" t="s">
        <v>87</v>
      </c>
      <c r="AW312" s="10" t="s">
        <v>36</v>
      </c>
      <c r="AX312" s="10" t="s">
        <v>79</v>
      </c>
      <c r="AY312" s="172" t="s">
        <v>146</v>
      </c>
    </row>
    <row r="313" spans="2:51" s="11" customFormat="1" ht="22.5" customHeight="1">
      <c r="B313" s="173"/>
      <c r="C313" s="174"/>
      <c r="D313" s="174"/>
      <c r="E313" s="175" t="s">
        <v>5</v>
      </c>
      <c r="F313" s="270" t="s">
        <v>270</v>
      </c>
      <c r="G313" s="271"/>
      <c r="H313" s="271"/>
      <c r="I313" s="271"/>
      <c r="J313" s="174"/>
      <c r="K313" s="176">
        <v>93.6</v>
      </c>
      <c r="L313" s="174"/>
      <c r="M313" s="174"/>
      <c r="N313" s="174"/>
      <c r="O313" s="174"/>
      <c r="P313" s="174"/>
      <c r="Q313" s="174"/>
      <c r="R313" s="177"/>
      <c r="T313" s="178"/>
      <c r="U313" s="174"/>
      <c r="V313" s="174"/>
      <c r="W313" s="174"/>
      <c r="X313" s="174"/>
      <c r="Y313" s="174"/>
      <c r="Z313" s="174"/>
      <c r="AA313" s="179"/>
      <c r="AT313" s="180" t="s">
        <v>153</v>
      </c>
      <c r="AU313" s="180" t="s">
        <v>103</v>
      </c>
      <c r="AV313" s="11" t="s">
        <v>103</v>
      </c>
      <c r="AW313" s="11" t="s">
        <v>36</v>
      </c>
      <c r="AX313" s="11" t="s">
        <v>79</v>
      </c>
      <c r="AY313" s="180" t="s">
        <v>146</v>
      </c>
    </row>
    <row r="314" spans="2:51" s="11" customFormat="1" ht="31.5" customHeight="1">
      <c r="B314" s="173"/>
      <c r="C314" s="174"/>
      <c r="D314" s="174"/>
      <c r="E314" s="175" t="s">
        <v>5</v>
      </c>
      <c r="F314" s="270" t="s">
        <v>269</v>
      </c>
      <c r="G314" s="271"/>
      <c r="H314" s="271"/>
      <c r="I314" s="271"/>
      <c r="J314" s="174"/>
      <c r="K314" s="176">
        <v>154.54</v>
      </c>
      <c r="L314" s="174"/>
      <c r="M314" s="174"/>
      <c r="N314" s="174"/>
      <c r="O314" s="174"/>
      <c r="P314" s="174"/>
      <c r="Q314" s="174"/>
      <c r="R314" s="177"/>
      <c r="T314" s="178"/>
      <c r="U314" s="174"/>
      <c r="V314" s="174"/>
      <c r="W314" s="174"/>
      <c r="X314" s="174"/>
      <c r="Y314" s="174"/>
      <c r="Z314" s="174"/>
      <c r="AA314" s="179"/>
      <c r="AT314" s="180" t="s">
        <v>153</v>
      </c>
      <c r="AU314" s="180" t="s">
        <v>103</v>
      </c>
      <c r="AV314" s="11" t="s">
        <v>103</v>
      </c>
      <c r="AW314" s="11" t="s">
        <v>36</v>
      </c>
      <c r="AX314" s="11" t="s">
        <v>79</v>
      </c>
      <c r="AY314" s="180" t="s">
        <v>146</v>
      </c>
    </row>
    <row r="315" spans="2:51" s="12" customFormat="1" ht="22.5" customHeight="1">
      <c r="B315" s="181"/>
      <c r="C315" s="182"/>
      <c r="D315" s="182"/>
      <c r="E315" s="183" t="s">
        <v>5</v>
      </c>
      <c r="F315" s="274" t="s">
        <v>155</v>
      </c>
      <c r="G315" s="275"/>
      <c r="H315" s="275"/>
      <c r="I315" s="275"/>
      <c r="J315" s="182"/>
      <c r="K315" s="184">
        <v>516.6</v>
      </c>
      <c r="L315" s="182"/>
      <c r="M315" s="182"/>
      <c r="N315" s="182"/>
      <c r="O315" s="182"/>
      <c r="P315" s="182"/>
      <c r="Q315" s="182"/>
      <c r="R315" s="185"/>
      <c r="T315" s="186"/>
      <c r="U315" s="182"/>
      <c r="V315" s="182"/>
      <c r="W315" s="182"/>
      <c r="X315" s="182"/>
      <c r="Y315" s="182"/>
      <c r="Z315" s="182"/>
      <c r="AA315" s="187"/>
      <c r="AT315" s="188" t="s">
        <v>153</v>
      </c>
      <c r="AU315" s="188" t="s">
        <v>103</v>
      </c>
      <c r="AV315" s="12" t="s">
        <v>150</v>
      </c>
      <c r="AW315" s="12" t="s">
        <v>36</v>
      </c>
      <c r="AX315" s="12" t="s">
        <v>87</v>
      </c>
      <c r="AY315" s="188" t="s">
        <v>146</v>
      </c>
    </row>
    <row r="316" spans="2:65" s="1" customFormat="1" ht="31.5" customHeight="1">
      <c r="B316" s="130"/>
      <c r="C316" s="158" t="s">
        <v>416</v>
      </c>
      <c r="D316" s="158" t="s">
        <v>147</v>
      </c>
      <c r="E316" s="159" t="s">
        <v>417</v>
      </c>
      <c r="F316" s="267" t="s">
        <v>418</v>
      </c>
      <c r="G316" s="267"/>
      <c r="H316" s="267"/>
      <c r="I316" s="267"/>
      <c r="J316" s="160" t="s">
        <v>266</v>
      </c>
      <c r="K316" s="161">
        <v>716</v>
      </c>
      <c r="L316" s="265">
        <v>0</v>
      </c>
      <c r="M316" s="265"/>
      <c r="N316" s="251">
        <f>ROUND(L316*K316,2)</f>
        <v>0</v>
      </c>
      <c r="O316" s="251"/>
      <c r="P316" s="251"/>
      <c r="Q316" s="251"/>
      <c r="R316" s="133"/>
      <c r="T316" s="162" t="s">
        <v>5</v>
      </c>
      <c r="U316" s="46" t="s">
        <v>44</v>
      </c>
      <c r="V316" s="38"/>
      <c r="W316" s="163">
        <f>V316*K316</f>
        <v>0</v>
      </c>
      <c r="X316" s="163">
        <v>0</v>
      </c>
      <c r="Y316" s="163">
        <f>X316*K316</f>
        <v>0</v>
      </c>
      <c r="Z316" s="163">
        <v>0.037</v>
      </c>
      <c r="AA316" s="164">
        <f>Z316*K316</f>
        <v>26.491999999999997</v>
      </c>
      <c r="AR316" s="20" t="s">
        <v>150</v>
      </c>
      <c r="AT316" s="20" t="s">
        <v>147</v>
      </c>
      <c r="AU316" s="20" t="s">
        <v>103</v>
      </c>
      <c r="AY316" s="20" t="s">
        <v>146</v>
      </c>
      <c r="BE316" s="104">
        <f>IF(U316="základní",N316,0)</f>
        <v>0</v>
      </c>
      <c r="BF316" s="104">
        <f>IF(U316="snížená",N316,0)</f>
        <v>0</v>
      </c>
      <c r="BG316" s="104">
        <f>IF(U316="zákl. přenesená",N316,0)</f>
        <v>0</v>
      </c>
      <c r="BH316" s="104">
        <f>IF(U316="sníž. přenesená",N316,0)</f>
        <v>0</v>
      </c>
      <c r="BI316" s="104">
        <f>IF(U316="nulová",N316,0)</f>
        <v>0</v>
      </c>
      <c r="BJ316" s="20" t="s">
        <v>87</v>
      </c>
      <c r="BK316" s="104">
        <f>ROUND(L316*K316,2)</f>
        <v>0</v>
      </c>
      <c r="BL316" s="20" t="s">
        <v>150</v>
      </c>
      <c r="BM316" s="20" t="s">
        <v>419</v>
      </c>
    </row>
    <row r="317" spans="2:51" s="10" customFormat="1" ht="22.5" customHeight="1">
      <c r="B317" s="165"/>
      <c r="C317" s="166"/>
      <c r="D317" s="166"/>
      <c r="E317" s="167" t="s">
        <v>5</v>
      </c>
      <c r="F317" s="268" t="s">
        <v>160</v>
      </c>
      <c r="G317" s="269"/>
      <c r="H317" s="269"/>
      <c r="I317" s="269"/>
      <c r="J317" s="166"/>
      <c r="K317" s="168" t="s">
        <v>5</v>
      </c>
      <c r="L317" s="166"/>
      <c r="M317" s="166"/>
      <c r="N317" s="166"/>
      <c r="O317" s="166"/>
      <c r="P317" s="166"/>
      <c r="Q317" s="166"/>
      <c r="R317" s="169"/>
      <c r="T317" s="170"/>
      <c r="U317" s="166"/>
      <c r="V317" s="166"/>
      <c r="W317" s="166"/>
      <c r="X317" s="166"/>
      <c r="Y317" s="166"/>
      <c r="Z317" s="166"/>
      <c r="AA317" s="171"/>
      <c r="AT317" s="172" t="s">
        <v>153</v>
      </c>
      <c r="AU317" s="172" t="s">
        <v>103</v>
      </c>
      <c r="AV317" s="10" t="s">
        <v>87</v>
      </c>
      <c r="AW317" s="10" t="s">
        <v>36</v>
      </c>
      <c r="AX317" s="10" t="s">
        <v>79</v>
      </c>
      <c r="AY317" s="172" t="s">
        <v>146</v>
      </c>
    </row>
    <row r="318" spans="2:51" s="11" customFormat="1" ht="22.5" customHeight="1">
      <c r="B318" s="173"/>
      <c r="C318" s="174"/>
      <c r="D318" s="174"/>
      <c r="E318" s="175" t="s">
        <v>5</v>
      </c>
      <c r="F318" s="270" t="s">
        <v>288</v>
      </c>
      <c r="G318" s="271"/>
      <c r="H318" s="271"/>
      <c r="I318" s="271"/>
      <c r="J318" s="174"/>
      <c r="K318" s="176">
        <v>336.4</v>
      </c>
      <c r="L318" s="174"/>
      <c r="M318" s="174"/>
      <c r="N318" s="174"/>
      <c r="O318" s="174"/>
      <c r="P318" s="174"/>
      <c r="Q318" s="174"/>
      <c r="R318" s="177"/>
      <c r="T318" s="178"/>
      <c r="U318" s="174"/>
      <c r="V318" s="174"/>
      <c r="W318" s="174"/>
      <c r="X318" s="174"/>
      <c r="Y318" s="174"/>
      <c r="Z318" s="174"/>
      <c r="AA318" s="179"/>
      <c r="AT318" s="180" t="s">
        <v>153</v>
      </c>
      <c r="AU318" s="180" t="s">
        <v>103</v>
      </c>
      <c r="AV318" s="11" t="s">
        <v>103</v>
      </c>
      <c r="AW318" s="11" t="s">
        <v>36</v>
      </c>
      <c r="AX318" s="11" t="s">
        <v>79</v>
      </c>
      <c r="AY318" s="180" t="s">
        <v>146</v>
      </c>
    </row>
    <row r="319" spans="2:51" s="10" customFormat="1" ht="22.5" customHeight="1">
      <c r="B319" s="165"/>
      <c r="C319" s="166"/>
      <c r="D319" s="166"/>
      <c r="E319" s="167" t="s">
        <v>5</v>
      </c>
      <c r="F319" s="272" t="s">
        <v>162</v>
      </c>
      <c r="G319" s="273"/>
      <c r="H319" s="273"/>
      <c r="I319" s="273"/>
      <c r="J319" s="166"/>
      <c r="K319" s="168" t="s">
        <v>5</v>
      </c>
      <c r="L319" s="166"/>
      <c r="M319" s="166"/>
      <c r="N319" s="166"/>
      <c r="O319" s="166"/>
      <c r="P319" s="166"/>
      <c r="Q319" s="166"/>
      <c r="R319" s="169"/>
      <c r="T319" s="170"/>
      <c r="U319" s="166"/>
      <c r="V319" s="166"/>
      <c r="W319" s="166"/>
      <c r="X319" s="166"/>
      <c r="Y319" s="166"/>
      <c r="Z319" s="166"/>
      <c r="AA319" s="171"/>
      <c r="AT319" s="172" t="s">
        <v>153</v>
      </c>
      <c r="AU319" s="172" t="s">
        <v>103</v>
      </c>
      <c r="AV319" s="10" t="s">
        <v>87</v>
      </c>
      <c r="AW319" s="10" t="s">
        <v>36</v>
      </c>
      <c r="AX319" s="10" t="s">
        <v>79</v>
      </c>
      <c r="AY319" s="172" t="s">
        <v>146</v>
      </c>
    </row>
    <row r="320" spans="2:51" s="11" customFormat="1" ht="22.5" customHeight="1">
      <c r="B320" s="173"/>
      <c r="C320" s="174"/>
      <c r="D320" s="174"/>
      <c r="E320" s="175" t="s">
        <v>5</v>
      </c>
      <c r="F320" s="270" t="s">
        <v>279</v>
      </c>
      <c r="G320" s="271"/>
      <c r="H320" s="271"/>
      <c r="I320" s="271"/>
      <c r="J320" s="174"/>
      <c r="K320" s="176">
        <v>367.6</v>
      </c>
      <c r="L320" s="174"/>
      <c r="M320" s="174"/>
      <c r="N320" s="174"/>
      <c r="O320" s="174"/>
      <c r="P320" s="174"/>
      <c r="Q320" s="174"/>
      <c r="R320" s="177"/>
      <c r="T320" s="178"/>
      <c r="U320" s="174"/>
      <c r="V320" s="174"/>
      <c r="W320" s="174"/>
      <c r="X320" s="174"/>
      <c r="Y320" s="174"/>
      <c r="Z320" s="174"/>
      <c r="AA320" s="179"/>
      <c r="AT320" s="180" t="s">
        <v>153</v>
      </c>
      <c r="AU320" s="180" t="s">
        <v>103</v>
      </c>
      <c r="AV320" s="11" t="s">
        <v>103</v>
      </c>
      <c r="AW320" s="11" t="s">
        <v>36</v>
      </c>
      <c r="AX320" s="11" t="s">
        <v>79</v>
      </c>
      <c r="AY320" s="180" t="s">
        <v>146</v>
      </c>
    </row>
    <row r="321" spans="2:51" s="10" customFormat="1" ht="22.5" customHeight="1">
      <c r="B321" s="165"/>
      <c r="C321" s="166"/>
      <c r="D321" s="166"/>
      <c r="E321" s="167" t="s">
        <v>5</v>
      </c>
      <c r="F321" s="272" t="s">
        <v>164</v>
      </c>
      <c r="G321" s="273"/>
      <c r="H321" s="273"/>
      <c r="I321" s="273"/>
      <c r="J321" s="166"/>
      <c r="K321" s="168" t="s">
        <v>5</v>
      </c>
      <c r="L321" s="166"/>
      <c r="M321" s="166"/>
      <c r="N321" s="166"/>
      <c r="O321" s="166"/>
      <c r="P321" s="166"/>
      <c r="Q321" s="166"/>
      <c r="R321" s="169"/>
      <c r="T321" s="170"/>
      <c r="U321" s="166"/>
      <c r="V321" s="166"/>
      <c r="W321" s="166"/>
      <c r="X321" s="166"/>
      <c r="Y321" s="166"/>
      <c r="Z321" s="166"/>
      <c r="AA321" s="171"/>
      <c r="AT321" s="172" t="s">
        <v>153</v>
      </c>
      <c r="AU321" s="172" t="s">
        <v>103</v>
      </c>
      <c r="AV321" s="10" t="s">
        <v>87</v>
      </c>
      <c r="AW321" s="10" t="s">
        <v>36</v>
      </c>
      <c r="AX321" s="10" t="s">
        <v>79</v>
      </c>
      <c r="AY321" s="172" t="s">
        <v>146</v>
      </c>
    </row>
    <row r="322" spans="2:51" s="11" customFormat="1" ht="22.5" customHeight="1">
      <c r="B322" s="173"/>
      <c r="C322" s="174"/>
      <c r="D322" s="174"/>
      <c r="E322" s="175" t="s">
        <v>5</v>
      </c>
      <c r="F322" s="270" t="s">
        <v>289</v>
      </c>
      <c r="G322" s="271"/>
      <c r="H322" s="271"/>
      <c r="I322" s="271"/>
      <c r="J322" s="174"/>
      <c r="K322" s="176">
        <v>12</v>
      </c>
      <c r="L322" s="174"/>
      <c r="M322" s="174"/>
      <c r="N322" s="174"/>
      <c r="O322" s="174"/>
      <c r="P322" s="174"/>
      <c r="Q322" s="174"/>
      <c r="R322" s="177"/>
      <c r="T322" s="178"/>
      <c r="U322" s="174"/>
      <c r="V322" s="174"/>
      <c r="W322" s="174"/>
      <c r="X322" s="174"/>
      <c r="Y322" s="174"/>
      <c r="Z322" s="174"/>
      <c r="AA322" s="179"/>
      <c r="AT322" s="180" t="s">
        <v>153</v>
      </c>
      <c r="AU322" s="180" t="s">
        <v>103</v>
      </c>
      <c r="AV322" s="11" t="s">
        <v>103</v>
      </c>
      <c r="AW322" s="11" t="s">
        <v>36</v>
      </c>
      <c r="AX322" s="11" t="s">
        <v>79</v>
      </c>
      <c r="AY322" s="180" t="s">
        <v>146</v>
      </c>
    </row>
    <row r="323" spans="2:51" s="12" customFormat="1" ht="22.5" customHeight="1">
      <c r="B323" s="181"/>
      <c r="C323" s="182"/>
      <c r="D323" s="182"/>
      <c r="E323" s="183" t="s">
        <v>5</v>
      </c>
      <c r="F323" s="274" t="s">
        <v>155</v>
      </c>
      <c r="G323" s="275"/>
      <c r="H323" s="275"/>
      <c r="I323" s="275"/>
      <c r="J323" s="182"/>
      <c r="K323" s="184">
        <v>716</v>
      </c>
      <c r="L323" s="182"/>
      <c r="M323" s="182"/>
      <c r="N323" s="182"/>
      <c r="O323" s="182"/>
      <c r="P323" s="182"/>
      <c r="Q323" s="182"/>
      <c r="R323" s="185"/>
      <c r="T323" s="186"/>
      <c r="U323" s="182"/>
      <c r="V323" s="182"/>
      <c r="W323" s="182"/>
      <c r="X323" s="182"/>
      <c r="Y323" s="182"/>
      <c r="Z323" s="182"/>
      <c r="AA323" s="187"/>
      <c r="AT323" s="188" t="s">
        <v>153</v>
      </c>
      <c r="AU323" s="188" t="s">
        <v>103</v>
      </c>
      <c r="AV323" s="12" t="s">
        <v>150</v>
      </c>
      <c r="AW323" s="12" t="s">
        <v>36</v>
      </c>
      <c r="AX323" s="12" t="s">
        <v>87</v>
      </c>
      <c r="AY323" s="188" t="s">
        <v>146</v>
      </c>
    </row>
    <row r="324" spans="2:63" s="9" customFormat="1" ht="29.85" customHeight="1">
      <c r="B324" s="148"/>
      <c r="C324" s="149"/>
      <c r="D324" s="189" t="s">
        <v>120</v>
      </c>
      <c r="E324" s="189"/>
      <c r="F324" s="189"/>
      <c r="G324" s="189"/>
      <c r="H324" s="189"/>
      <c r="I324" s="189"/>
      <c r="J324" s="189"/>
      <c r="K324" s="189"/>
      <c r="L324" s="189"/>
      <c r="M324" s="189"/>
      <c r="N324" s="247">
        <f>BK324</f>
        <v>0</v>
      </c>
      <c r="O324" s="248"/>
      <c r="P324" s="248"/>
      <c r="Q324" s="248"/>
      <c r="R324" s="151"/>
      <c r="T324" s="152"/>
      <c r="U324" s="149"/>
      <c r="V324" s="149"/>
      <c r="W324" s="153">
        <f>SUM(W325:W328)</f>
        <v>0</v>
      </c>
      <c r="X324" s="149"/>
      <c r="Y324" s="153">
        <f>SUM(Y325:Y328)</f>
        <v>0</v>
      </c>
      <c r="Z324" s="149"/>
      <c r="AA324" s="154">
        <f>SUM(AA325:AA328)</f>
        <v>0</v>
      </c>
      <c r="AR324" s="155" t="s">
        <v>87</v>
      </c>
      <c r="AT324" s="156" t="s">
        <v>78</v>
      </c>
      <c r="AU324" s="156" t="s">
        <v>87</v>
      </c>
      <c r="AY324" s="155" t="s">
        <v>146</v>
      </c>
      <c r="BK324" s="157">
        <f>SUM(BK325:BK328)</f>
        <v>0</v>
      </c>
    </row>
    <row r="325" spans="2:65" s="1" customFormat="1" ht="44.25" customHeight="1">
      <c r="B325" s="130"/>
      <c r="C325" s="158" t="s">
        <v>420</v>
      </c>
      <c r="D325" s="158" t="s">
        <v>147</v>
      </c>
      <c r="E325" s="159" t="s">
        <v>421</v>
      </c>
      <c r="F325" s="267" t="s">
        <v>422</v>
      </c>
      <c r="G325" s="267"/>
      <c r="H325" s="267"/>
      <c r="I325" s="267"/>
      <c r="J325" s="160" t="s">
        <v>217</v>
      </c>
      <c r="K325" s="161">
        <v>764.636</v>
      </c>
      <c r="L325" s="265">
        <v>0</v>
      </c>
      <c r="M325" s="265"/>
      <c r="N325" s="251">
        <f>ROUND(L325*K325,2)</f>
        <v>0</v>
      </c>
      <c r="O325" s="251"/>
      <c r="P325" s="251"/>
      <c r="Q325" s="251"/>
      <c r="R325" s="133"/>
      <c r="T325" s="162" t="s">
        <v>5</v>
      </c>
      <c r="U325" s="46" t="s">
        <v>44</v>
      </c>
      <c r="V325" s="38"/>
      <c r="W325" s="163">
        <f>V325*K325</f>
        <v>0</v>
      </c>
      <c r="X325" s="163">
        <v>0</v>
      </c>
      <c r="Y325" s="163">
        <f>X325*K325</f>
        <v>0</v>
      </c>
      <c r="Z325" s="163">
        <v>0</v>
      </c>
      <c r="AA325" s="164">
        <f>Z325*K325</f>
        <v>0</v>
      </c>
      <c r="AR325" s="20" t="s">
        <v>150</v>
      </c>
      <c r="AT325" s="20" t="s">
        <v>147</v>
      </c>
      <c r="AU325" s="20" t="s">
        <v>103</v>
      </c>
      <c r="AY325" s="20" t="s">
        <v>146</v>
      </c>
      <c r="BE325" s="104">
        <f>IF(U325="základní",N325,0)</f>
        <v>0</v>
      </c>
      <c r="BF325" s="104">
        <f>IF(U325="snížená",N325,0)</f>
        <v>0</v>
      </c>
      <c r="BG325" s="104">
        <f>IF(U325="zákl. přenesená",N325,0)</f>
        <v>0</v>
      </c>
      <c r="BH325" s="104">
        <f>IF(U325="sníž. přenesená",N325,0)</f>
        <v>0</v>
      </c>
      <c r="BI325" s="104">
        <f>IF(U325="nulová",N325,0)</f>
        <v>0</v>
      </c>
      <c r="BJ325" s="20" t="s">
        <v>87</v>
      </c>
      <c r="BK325" s="104">
        <f>ROUND(L325*K325,2)</f>
        <v>0</v>
      </c>
      <c r="BL325" s="20" t="s">
        <v>150</v>
      </c>
      <c r="BM325" s="20" t="s">
        <v>423</v>
      </c>
    </row>
    <row r="326" spans="2:65" s="1" customFormat="1" ht="31.5" customHeight="1">
      <c r="B326" s="130"/>
      <c r="C326" s="158" t="s">
        <v>424</v>
      </c>
      <c r="D326" s="158" t="s">
        <v>147</v>
      </c>
      <c r="E326" s="159" t="s">
        <v>425</v>
      </c>
      <c r="F326" s="267" t="s">
        <v>426</v>
      </c>
      <c r="G326" s="267"/>
      <c r="H326" s="267"/>
      <c r="I326" s="267"/>
      <c r="J326" s="160" t="s">
        <v>217</v>
      </c>
      <c r="K326" s="161">
        <v>764.636</v>
      </c>
      <c r="L326" s="265">
        <v>0</v>
      </c>
      <c r="M326" s="265"/>
      <c r="N326" s="251">
        <f>ROUND(L326*K326,2)</f>
        <v>0</v>
      </c>
      <c r="O326" s="251"/>
      <c r="P326" s="251"/>
      <c r="Q326" s="251"/>
      <c r="R326" s="133"/>
      <c r="T326" s="162" t="s">
        <v>5</v>
      </c>
      <c r="U326" s="46" t="s">
        <v>44</v>
      </c>
      <c r="V326" s="38"/>
      <c r="W326" s="163">
        <f>V326*K326</f>
        <v>0</v>
      </c>
      <c r="X326" s="163">
        <v>0</v>
      </c>
      <c r="Y326" s="163">
        <f>X326*K326</f>
        <v>0</v>
      </c>
      <c r="Z326" s="163">
        <v>0</v>
      </c>
      <c r="AA326" s="164">
        <f>Z326*K326</f>
        <v>0</v>
      </c>
      <c r="AR326" s="20" t="s">
        <v>150</v>
      </c>
      <c r="AT326" s="20" t="s">
        <v>147</v>
      </c>
      <c r="AU326" s="20" t="s">
        <v>103</v>
      </c>
      <c r="AY326" s="20" t="s">
        <v>146</v>
      </c>
      <c r="BE326" s="104">
        <f>IF(U326="základní",N326,0)</f>
        <v>0</v>
      </c>
      <c r="BF326" s="104">
        <f>IF(U326="snížená",N326,0)</f>
        <v>0</v>
      </c>
      <c r="BG326" s="104">
        <f>IF(U326="zákl. přenesená",N326,0)</f>
        <v>0</v>
      </c>
      <c r="BH326" s="104">
        <f>IF(U326="sníž. přenesená",N326,0)</f>
        <v>0</v>
      </c>
      <c r="BI326" s="104">
        <f>IF(U326="nulová",N326,0)</f>
        <v>0</v>
      </c>
      <c r="BJ326" s="20" t="s">
        <v>87</v>
      </c>
      <c r="BK326" s="104">
        <f>ROUND(L326*K326,2)</f>
        <v>0</v>
      </c>
      <c r="BL326" s="20" t="s">
        <v>150</v>
      </c>
      <c r="BM326" s="20" t="s">
        <v>427</v>
      </c>
    </row>
    <row r="327" spans="2:65" s="1" customFormat="1" ht="31.5" customHeight="1">
      <c r="B327" s="130"/>
      <c r="C327" s="158" t="s">
        <v>428</v>
      </c>
      <c r="D327" s="158" t="s">
        <v>147</v>
      </c>
      <c r="E327" s="159" t="s">
        <v>429</v>
      </c>
      <c r="F327" s="267" t="s">
        <v>430</v>
      </c>
      <c r="G327" s="267"/>
      <c r="H327" s="267"/>
      <c r="I327" s="267"/>
      <c r="J327" s="160" t="s">
        <v>217</v>
      </c>
      <c r="K327" s="161">
        <v>3058.544</v>
      </c>
      <c r="L327" s="265">
        <v>0</v>
      </c>
      <c r="M327" s="265"/>
      <c r="N327" s="251">
        <f>ROUND(L327*K327,2)</f>
        <v>0</v>
      </c>
      <c r="O327" s="251"/>
      <c r="P327" s="251"/>
      <c r="Q327" s="251"/>
      <c r="R327" s="133"/>
      <c r="T327" s="162" t="s">
        <v>5</v>
      </c>
      <c r="U327" s="46" t="s">
        <v>44</v>
      </c>
      <c r="V327" s="38"/>
      <c r="W327" s="163">
        <f>V327*K327</f>
        <v>0</v>
      </c>
      <c r="X327" s="163">
        <v>0</v>
      </c>
      <c r="Y327" s="163">
        <f>X327*K327</f>
        <v>0</v>
      </c>
      <c r="Z327" s="163">
        <v>0</v>
      </c>
      <c r="AA327" s="164">
        <f>Z327*K327</f>
        <v>0</v>
      </c>
      <c r="AR327" s="20" t="s">
        <v>150</v>
      </c>
      <c r="AT327" s="20" t="s">
        <v>147</v>
      </c>
      <c r="AU327" s="20" t="s">
        <v>103</v>
      </c>
      <c r="AY327" s="20" t="s">
        <v>146</v>
      </c>
      <c r="BE327" s="104">
        <f>IF(U327="základní",N327,0)</f>
        <v>0</v>
      </c>
      <c r="BF327" s="104">
        <f>IF(U327="snížená",N327,0)</f>
        <v>0</v>
      </c>
      <c r="BG327" s="104">
        <f>IF(U327="zákl. přenesená",N327,0)</f>
        <v>0</v>
      </c>
      <c r="BH327" s="104">
        <f>IF(U327="sníž. přenesená",N327,0)</f>
        <v>0</v>
      </c>
      <c r="BI327" s="104">
        <f>IF(U327="nulová",N327,0)</f>
        <v>0</v>
      </c>
      <c r="BJ327" s="20" t="s">
        <v>87</v>
      </c>
      <c r="BK327" s="104">
        <f>ROUND(L327*K327,2)</f>
        <v>0</v>
      </c>
      <c r="BL327" s="20" t="s">
        <v>150</v>
      </c>
      <c r="BM327" s="20" t="s">
        <v>431</v>
      </c>
    </row>
    <row r="328" spans="2:65" s="1" customFormat="1" ht="31.5" customHeight="1">
      <c r="B328" s="130"/>
      <c r="C328" s="158" t="s">
        <v>432</v>
      </c>
      <c r="D328" s="158" t="s">
        <v>147</v>
      </c>
      <c r="E328" s="159" t="s">
        <v>433</v>
      </c>
      <c r="F328" s="267" t="s">
        <v>434</v>
      </c>
      <c r="G328" s="267"/>
      <c r="H328" s="267"/>
      <c r="I328" s="267"/>
      <c r="J328" s="160" t="s">
        <v>217</v>
      </c>
      <c r="K328" s="161">
        <v>764.636</v>
      </c>
      <c r="L328" s="265">
        <v>0</v>
      </c>
      <c r="M328" s="265"/>
      <c r="N328" s="251">
        <f>ROUND(L328*K328,2)</f>
        <v>0</v>
      </c>
      <c r="O328" s="251"/>
      <c r="P328" s="251"/>
      <c r="Q328" s="251"/>
      <c r="R328" s="133"/>
      <c r="T328" s="162" t="s">
        <v>5</v>
      </c>
      <c r="U328" s="46" t="s">
        <v>44</v>
      </c>
      <c r="V328" s="38"/>
      <c r="W328" s="163">
        <f>V328*K328</f>
        <v>0</v>
      </c>
      <c r="X328" s="163">
        <v>0</v>
      </c>
      <c r="Y328" s="163">
        <f>X328*K328</f>
        <v>0</v>
      </c>
      <c r="Z328" s="163">
        <v>0</v>
      </c>
      <c r="AA328" s="164">
        <f>Z328*K328</f>
        <v>0</v>
      </c>
      <c r="AR328" s="20" t="s">
        <v>150</v>
      </c>
      <c r="AT328" s="20" t="s">
        <v>147</v>
      </c>
      <c r="AU328" s="20" t="s">
        <v>103</v>
      </c>
      <c r="AY328" s="20" t="s">
        <v>146</v>
      </c>
      <c r="BE328" s="104">
        <f>IF(U328="základní",N328,0)</f>
        <v>0</v>
      </c>
      <c r="BF328" s="104">
        <f>IF(U328="snížená",N328,0)</f>
        <v>0</v>
      </c>
      <c r="BG328" s="104">
        <f>IF(U328="zákl. přenesená",N328,0)</f>
        <v>0</v>
      </c>
      <c r="BH328" s="104">
        <f>IF(U328="sníž. přenesená",N328,0)</f>
        <v>0</v>
      </c>
      <c r="BI328" s="104">
        <f>IF(U328="nulová",N328,0)</f>
        <v>0</v>
      </c>
      <c r="BJ328" s="20" t="s">
        <v>87</v>
      </c>
      <c r="BK328" s="104">
        <f>ROUND(L328*K328,2)</f>
        <v>0</v>
      </c>
      <c r="BL328" s="20" t="s">
        <v>150</v>
      </c>
      <c r="BM328" s="20" t="s">
        <v>435</v>
      </c>
    </row>
    <row r="329" spans="2:63" s="9" customFormat="1" ht="29.85" customHeight="1">
      <c r="B329" s="148"/>
      <c r="C329" s="149"/>
      <c r="D329" s="189" t="s">
        <v>121</v>
      </c>
      <c r="E329" s="189"/>
      <c r="F329" s="189"/>
      <c r="G329" s="189"/>
      <c r="H329" s="189"/>
      <c r="I329" s="189"/>
      <c r="J329" s="189"/>
      <c r="K329" s="189"/>
      <c r="L329" s="189"/>
      <c r="M329" s="189"/>
      <c r="N329" s="245">
        <f>BK329</f>
        <v>0</v>
      </c>
      <c r="O329" s="246"/>
      <c r="P329" s="246"/>
      <c r="Q329" s="246"/>
      <c r="R329" s="151"/>
      <c r="T329" s="152"/>
      <c r="U329" s="149"/>
      <c r="V329" s="149"/>
      <c r="W329" s="153">
        <f>W330</f>
        <v>0</v>
      </c>
      <c r="X329" s="149"/>
      <c r="Y329" s="153">
        <f>Y330</f>
        <v>0</v>
      </c>
      <c r="Z329" s="149"/>
      <c r="AA329" s="154">
        <f>AA330</f>
        <v>0</v>
      </c>
      <c r="AR329" s="155" t="s">
        <v>87</v>
      </c>
      <c r="AT329" s="156" t="s">
        <v>78</v>
      </c>
      <c r="AU329" s="156" t="s">
        <v>87</v>
      </c>
      <c r="AY329" s="155" t="s">
        <v>146</v>
      </c>
      <c r="BK329" s="157">
        <f>BK330</f>
        <v>0</v>
      </c>
    </row>
    <row r="330" spans="2:65" s="1" customFormat="1" ht="31.5" customHeight="1">
      <c r="B330" s="130"/>
      <c r="C330" s="158" t="s">
        <v>436</v>
      </c>
      <c r="D330" s="158" t="s">
        <v>147</v>
      </c>
      <c r="E330" s="159" t="s">
        <v>437</v>
      </c>
      <c r="F330" s="267" t="s">
        <v>438</v>
      </c>
      <c r="G330" s="267"/>
      <c r="H330" s="267"/>
      <c r="I330" s="267"/>
      <c r="J330" s="160" t="s">
        <v>217</v>
      </c>
      <c r="K330" s="161">
        <v>2134.044</v>
      </c>
      <c r="L330" s="265">
        <v>0</v>
      </c>
      <c r="M330" s="265"/>
      <c r="N330" s="251">
        <f>ROUND(L330*K330,2)</f>
        <v>0</v>
      </c>
      <c r="O330" s="251"/>
      <c r="P330" s="251"/>
      <c r="Q330" s="251"/>
      <c r="R330" s="133"/>
      <c r="T330" s="162" t="s">
        <v>5</v>
      </c>
      <c r="U330" s="46" t="s">
        <v>44</v>
      </c>
      <c r="V330" s="38"/>
      <c r="W330" s="163">
        <f>V330*K330</f>
        <v>0</v>
      </c>
      <c r="X330" s="163">
        <v>0</v>
      </c>
      <c r="Y330" s="163">
        <f>X330*K330</f>
        <v>0</v>
      </c>
      <c r="Z330" s="163">
        <v>0</v>
      </c>
      <c r="AA330" s="164">
        <f>Z330*K330</f>
        <v>0</v>
      </c>
      <c r="AR330" s="20" t="s">
        <v>150</v>
      </c>
      <c r="AT330" s="20" t="s">
        <v>147</v>
      </c>
      <c r="AU330" s="20" t="s">
        <v>103</v>
      </c>
      <c r="AY330" s="20" t="s">
        <v>146</v>
      </c>
      <c r="BE330" s="104">
        <f>IF(U330="základní",N330,0)</f>
        <v>0</v>
      </c>
      <c r="BF330" s="104">
        <f>IF(U330="snížená",N330,0)</f>
        <v>0</v>
      </c>
      <c r="BG330" s="104">
        <f>IF(U330="zákl. přenesená",N330,0)</f>
        <v>0</v>
      </c>
      <c r="BH330" s="104">
        <f>IF(U330="sníž. přenesená",N330,0)</f>
        <v>0</v>
      </c>
      <c r="BI330" s="104">
        <f>IF(U330="nulová",N330,0)</f>
        <v>0</v>
      </c>
      <c r="BJ330" s="20" t="s">
        <v>87</v>
      </c>
      <c r="BK330" s="104">
        <f>ROUND(L330*K330,2)</f>
        <v>0</v>
      </c>
      <c r="BL330" s="20" t="s">
        <v>150</v>
      </c>
      <c r="BM330" s="20" t="s">
        <v>439</v>
      </c>
    </row>
    <row r="331" spans="2:63" s="1" customFormat="1" ht="49.9" customHeight="1">
      <c r="B331" s="37"/>
      <c r="C331" s="38"/>
      <c r="D331" s="150" t="s">
        <v>440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249">
        <f aca="true" t="shared" si="15" ref="N331:N336">BK331</f>
        <v>0</v>
      </c>
      <c r="O331" s="250"/>
      <c r="P331" s="250"/>
      <c r="Q331" s="250"/>
      <c r="R331" s="39"/>
      <c r="T331" s="194"/>
      <c r="U331" s="38"/>
      <c r="V331" s="38"/>
      <c r="W331" s="38"/>
      <c r="X331" s="38"/>
      <c r="Y331" s="38"/>
      <c r="Z331" s="38"/>
      <c r="AA331" s="76"/>
      <c r="AT331" s="20" t="s">
        <v>78</v>
      </c>
      <c r="AU331" s="20" t="s">
        <v>79</v>
      </c>
      <c r="AY331" s="20" t="s">
        <v>441</v>
      </c>
      <c r="BK331" s="104">
        <f>SUM(BK332:BK336)</f>
        <v>0</v>
      </c>
    </row>
    <row r="332" spans="2:63" s="1" customFormat="1" ht="22.35" customHeight="1">
      <c r="B332" s="37"/>
      <c r="C332" s="195" t="s">
        <v>5</v>
      </c>
      <c r="D332" s="195" t="s">
        <v>147</v>
      </c>
      <c r="E332" s="196" t="s">
        <v>5</v>
      </c>
      <c r="F332" s="264" t="s">
        <v>5</v>
      </c>
      <c r="G332" s="264"/>
      <c r="H332" s="264"/>
      <c r="I332" s="264"/>
      <c r="J332" s="197" t="s">
        <v>5</v>
      </c>
      <c r="K332" s="198"/>
      <c r="L332" s="265"/>
      <c r="M332" s="266"/>
      <c r="N332" s="266">
        <f t="shared" si="15"/>
        <v>0</v>
      </c>
      <c r="O332" s="266"/>
      <c r="P332" s="266"/>
      <c r="Q332" s="266"/>
      <c r="R332" s="39"/>
      <c r="T332" s="162" t="s">
        <v>5</v>
      </c>
      <c r="U332" s="199" t="s">
        <v>44</v>
      </c>
      <c r="V332" s="38"/>
      <c r="W332" s="38"/>
      <c r="X332" s="38"/>
      <c r="Y332" s="38"/>
      <c r="Z332" s="38"/>
      <c r="AA332" s="76"/>
      <c r="AT332" s="20" t="s">
        <v>441</v>
      </c>
      <c r="AU332" s="20" t="s">
        <v>87</v>
      </c>
      <c r="AY332" s="20" t="s">
        <v>441</v>
      </c>
      <c r="BE332" s="104">
        <f>IF(U332="základní",N332,0)</f>
        <v>0</v>
      </c>
      <c r="BF332" s="104">
        <f>IF(U332="snížená",N332,0)</f>
        <v>0</v>
      </c>
      <c r="BG332" s="104">
        <f>IF(U332="zákl. přenesená",N332,0)</f>
        <v>0</v>
      </c>
      <c r="BH332" s="104">
        <f>IF(U332="sníž. přenesená",N332,0)</f>
        <v>0</v>
      </c>
      <c r="BI332" s="104">
        <f>IF(U332="nulová",N332,0)</f>
        <v>0</v>
      </c>
      <c r="BJ332" s="20" t="s">
        <v>87</v>
      </c>
      <c r="BK332" s="104">
        <f>L332*K332</f>
        <v>0</v>
      </c>
    </row>
    <row r="333" spans="2:63" s="1" customFormat="1" ht="22.35" customHeight="1">
      <c r="B333" s="37"/>
      <c r="C333" s="195" t="s">
        <v>5</v>
      </c>
      <c r="D333" s="195" t="s">
        <v>147</v>
      </c>
      <c r="E333" s="196" t="s">
        <v>5</v>
      </c>
      <c r="F333" s="264" t="s">
        <v>5</v>
      </c>
      <c r="G333" s="264"/>
      <c r="H333" s="264"/>
      <c r="I333" s="264"/>
      <c r="J333" s="197" t="s">
        <v>5</v>
      </c>
      <c r="K333" s="198"/>
      <c r="L333" s="265"/>
      <c r="M333" s="266"/>
      <c r="N333" s="266">
        <f t="shared" si="15"/>
        <v>0</v>
      </c>
      <c r="O333" s="266"/>
      <c r="P333" s="266"/>
      <c r="Q333" s="266"/>
      <c r="R333" s="39"/>
      <c r="T333" s="162" t="s">
        <v>5</v>
      </c>
      <c r="U333" s="199" t="s">
        <v>44</v>
      </c>
      <c r="V333" s="38"/>
      <c r="W333" s="38"/>
      <c r="X333" s="38"/>
      <c r="Y333" s="38"/>
      <c r="Z333" s="38"/>
      <c r="AA333" s="76"/>
      <c r="AT333" s="20" t="s">
        <v>441</v>
      </c>
      <c r="AU333" s="20" t="s">
        <v>87</v>
      </c>
      <c r="AY333" s="20" t="s">
        <v>441</v>
      </c>
      <c r="BE333" s="104">
        <f>IF(U333="základní",N333,0)</f>
        <v>0</v>
      </c>
      <c r="BF333" s="104">
        <f>IF(U333="snížená",N333,0)</f>
        <v>0</v>
      </c>
      <c r="BG333" s="104">
        <f>IF(U333="zákl. přenesená",N333,0)</f>
        <v>0</v>
      </c>
      <c r="BH333" s="104">
        <f>IF(U333="sníž. přenesená",N333,0)</f>
        <v>0</v>
      </c>
      <c r="BI333" s="104">
        <f>IF(U333="nulová",N333,0)</f>
        <v>0</v>
      </c>
      <c r="BJ333" s="20" t="s">
        <v>87</v>
      </c>
      <c r="BK333" s="104">
        <f>L333*K333</f>
        <v>0</v>
      </c>
    </row>
    <row r="334" spans="2:63" s="1" customFormat="1" ht="22.35" customHeight="1">
      <c r="B334" s="37"/>
      <c r="C334" s="195" t="s">
        <v>5</v>
      </c>
      <c r="D334" s="195" t="s">
        <v>147</v>
      </c>
      <c r="E334" s="196" t="s">
        <v>5</v>
      </c>
      <c r="F334" s="264" t="s">
        <v>5</v>
      </c>
      <c r="G334" s="264"/>
      <c r="H334" s="264"/>
      <c r="I334" s="264"/>
      <c r="J334" s="197" t="s">
        <v>5</v>
      </c>
      <c r="K334" s="198"/>
      <c r="L334" s="265"/>
      <c r="M334" s="266"/>
      <c r="N334" s="266">
        <f t="shared" si="15"/>
        <v>0</v>
      </c>
      <c r="O334" s="266"/>
      <c r="P334" s="266"/>
      <c r="Q334" s="266"/>
      <c r="R334" s="39"/>
      <c r="T334" s="162" t="s">
        <v>5</v>
      </c>
      <c r="U334" s="199" t="s">
        <v>44</v>
      </c>
      <c r="V334" s="38"/>
      <c r="W334" s="38"/>
      <c r="X334" s="38"/>
      <c r="Y334" s="38"/>
      <c r="Z334" s="38"/>
      <c r="AA334" s="76"/>
      <c r="AT334" s="20" t="s">
        <v>441</v>
      </c>
      <c r="AU334" s="20" t="s">
        <v>87</v>
      </c>
      <c r="AY334" s="20" t="s">
        <v>441</v>
      </c>
      <c r="BE334" s="104">
        <f>IF(U334="základní",N334,0)</f>
        <v>0</v>
      </c>
      <c r="BF334" s="104">
        <f>IF(U334="snížená",N334,0)</f>
        <v>0</v>
      </c>
      <c r="BG334" s="104">
        <f>IF(U334="zákl. přenesená",N334,0)</f>
        <v>0</v>
      </c>
      <c r="BH334" s="104">
        <f>IF(U334="sníž. přenesená",N334,0)</f>
        <v>0</v>
      </c>
      <c r="BI334" s="104">
        <f>IF(U334="nulová",N334,0)</f>
        <v>0</v>
      </c>
      <c r="BJ334" s="20" t="s">
        <v>87</v>
      </c>
      <c r="BK334" s="104">
        <f>L334*K334</f>
        <v>0</v>
      </c>
    </row>
    <row r="335" spans="2:63" s="1" customFormat="1" ht="22.35" customHeight="1">
      <c r="B335" s="37"/>
      <c r="C335" s="195" t="s">
        <v>5</v>
      </c>
      <c r="D335" s="195" t="s">
        <v>147</v>
      </c>
      <c r="E335" s="196" t="s">
        <v>5</v>
      </c>
      <c r="F335" s="264" t="s">
        <v>5</v>
      </c>
      <c r="G335" s="264"/>
      <c r="H335" s="264"/>
      <c r="I335" s="264"/>
      <c r="J335" s="197" t="s">
        <v>5</v>
      </c>
      <c r="K335" s="198"/>
      <c r="L335" s="265"/>
      <c r="M335" s="266"/>
      <c r="N335" s="266">
        <f t="shared" si="15"/>
        <v>0</v>
      </c>
      <c r="O335" s="266"/>
      <c r="P335" s="266"/>
      <c r="Q335" s="266"/>
      <c r="R335" s="39"/>
      <c r="T335" s="162" t="s">
        <v>5</v>
      </c>
      <c r="U335" s="199" t="s">
        <v>44</v>
      </c>
      <c r="V335" s="38"/>
      <c r="W335" s="38"/>
      <c r="X335" s="38"/>
      <c r="Y335" s="38"/>
      <c r="Z335" s="38"/>
      <c r="AA335" s="76"/>
      <c r="AT335" s="20" t="s">
        <v>441</v>
      </c>
      <c r="AU335" s="20" t="s">
        <v>87</v>
      </c>
      <c r="AY335" s="20" t="s">
        <v>441</v>
      </c>
      <c r="BE335" s="104">
        <f>IF(U335="základní",N335,0)</f>
        <v>0</v>
      </c>
      <c r="BF335" s="104">
        <f>IF(U335="snížená",N335,0)</f>
        <v>0</v>
      </c>
      <c r="BG335" s="104">
        <f>IF(U335="zákl. přenesená",N335,0)</f>
        <v>0</v>
      </c>
      <c r="BH335" s="104">
        <f>IF(U335="sníž. přenesená",N335,0)</f>
        <v>0</v>
      </c>
      <c r="BI335" s="104">
        <f>IF(U335="nulová",N335,0)</f>
        <v>0</v>
      </c>
      <c r="BJ335" s="20" t="s">
        <v>87</v>
      </c>
      <c r="BK335" s="104">
        <f>L335*K335</f>
        <v>0</v>
      </c>
    </row>
    <row r="336" spans="2:63" s="1" customFormat="1" ht="22.35" customHeight="1">
      <c r="B336" s="37"/>
      <c r="C336" s="195" t="s">
        <v>5</v>
      </c>
      <c r="D336" s="195" t="s">
        <v>147</v>
      </c>
      <c r="E336" s="196" t="s">
        <v>5</v>
      </c>
      <c r="F336" s="264" t="s">
        <v>5</v>
      </c>
      <c r="G336" s="264"/>
      <c r="H336" s="264"/>
      <c r="I336" s="264"/>
      <c r="J336" s="197" t="s">
        <v>5</v>
      </c>
      <c r="K336" s="198"/>
      <c r="L336" s="265"/>
      <c r="M336" s="266"/>
      <c r="N336" s="266">
        <f t="shared" si="15"/>
        <v>0</v>
      </c>
      <c r="O336" s="266"/>
      <c r="P336" s="266"/>
      <c r="Q336" s="266"/>
      <c r="R336" s="39"/>
      <c r="T336" s="162" t="s">
        <v>5</v>
      </c>
      <c r="U336" s="199" t="s">
        <v>44</v>
      </c>
      <c r="V336" s="58"/>
      <c r="W336" s="58"/>
      <c r="X336" s="58"/>
      <c r="Y336" s="58"/>
      <c r="Z336" s="58"/>
      <c r="AA336" s="60"/>
      <c r="AT336" s="20" t="s">
        <v>441</v>
      </c>
      <c r="AU336" s="20" t="s">
        <v>87</v>
      </c>
      <c r="AY336" s="20" t="s">
        <v>441</v>
      </c>
      <c r="BE336" s="104">
        <f>IF(U336="základní",N336,0)</f>
        <v>0</v>
      </c>
      <c r="BF336" s="104">
        <f>IF(U336="snížená",N336,0)</f>
        <v>0</v>
      </c>
      <c r="BG336" s="104">
        <f>IF(U336="zákl. přenesená",N336,0)</f>
        <v>0</v>
      </c>
      <c r="BH336" s="104">
        <f>IF(U336="sníž. přenesená",N336,0)</f>
        <v>0</v>
      </c>
      <c r="BI336" s="104">
        <f>IF(U336="nulová",N336,0)</f>
        <v>0</v>
      </c>
      <c r="BJ336" s="20" t="s">
        <v>87</v>
      </c>
      <c r="BK336" s="104">
        <f>L336*K336</f>
        <v>0</v>
      </c>
    </row>
    <row r="337" spans="2:18" s="1" customFormat="1" ht="6.95" customHeight="1">
      <c r="B337" s="61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3"/>
    </row>
  </sheetData>
  <mergeCells count="41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F124:I124"/>
    <mergeCell ref="L124:M124"/>
    <mergeCell ref="N124:Q124"/>
    <mergeCell ref="F127:I127"/>
    <mergeCell ref="L127:M127"/>
    <mergeCell ref="N127:Q127"/>
    <mergeCell ref="F128:I128"/>
    <mergeCell ref="F129:I129"/>
    <mergeCell ref="N125:Q125"/>
    <mergeCell ref="N126:Q126"/>
    <mergeCell ref="F130:I130"/>
    <mergeCell ref="F131:I131"/>
    <mergeCell ref="F133:I133"/>
    <mergeCell ref="L133:M133"/>
    <mergeCell ref="N133:Q133"/>
    <mergeCell ref="F134:I134"/>
    <mergeCell ref="F135:I135"/>
    <mergeCell ref="F136:I136"/>
    <mergeCell ref="F137:I137"/>
    <mergeCell ref="N132:Q132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L187:M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L232:M232"/>
    <mergeCell ref="F233:I233"/>
    <mergeCell ref="L233:M233"/>
    <mergeCell ref="N233:Q233"/>
    <mergeCell ref="F234:I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L308:M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L327:M327"/>
    <mergeCell ref="N327:Q327"/>
    <mergeCell ref="F328:I328"/>
    <mergeCell ref="L328:M328"/>
    <mergeCell ref="N328:Q328"/>
    <mergeCell ref="F317:I317"/>
    <mergeCell ref="F318:I318"/>
    <mergeCell ref="F319:I319"/>
    <mergeCell ref="F320:I320"/>
    <mergeCell ref="F321:I321"/>
    <mergeCell ref="F322:I322"/>
    <mergeCell ref="F323:I323"/>
    <mergeCell ref="F325:I325"/>
    <mergeCell ref="L325:M325"/>
    <mergeCell ref="H1:K1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0:I330"/>
    <mergeCell ref="L330:M330"/>
    <mergeCell ref="N330:Q330"/>
    <mergeCell ref="F332:I332"/>
    <mergeCell ref="L332:M332"/>
    <mergeCell ref="N332:Q332"/>
    <mergeCell ref="F333:I333"/>
    <mergeCell ref="L333:M333"/>
    <mergeCell ref="N333:Q333"/>
    <mergeCell ref="N325:Q325"/>
    <mergeCell ref="F326:I326"/>
    <mergeCell ref="L326:M326"/>
    <mergeCell ref="N326:Q326"/>
    <mergeCell ref="F327:I327"/>
    <mergeCell ref="S2:AC2"/>
    <mergeCell ref="N196:Q196"/>
    <mergeCell ref="N207:Q207"/>
    <mergeCell ref="N218:Q218"/>
    <mergeCell ref="N223:Q223"/>
    <mergeCell ref="N291:Q291"/>
    <mergeCell ref="N324:Q324"/>
    <mergeCell ref="N329:Q329"/>
    <mergeCell ref="N331:Q331"/>
    <mergeCell ref="N308:Q308"/>
    <mergeCell ref="N316:Q316"/>
    <mergeCell ref="N232:Q232"/>
    <mergeCell ref="N187:Q187"/>
    <mergeCell ref="N195:Q195"/>
    <mergeCell ref="M122:Q122"/>
    <mergeCell ref="N98:Q98"/>
    <mergeCell ref="N100:Q100"/>
    <mergeCell ref="C76:Q76"/>
    <mergeCell ref="F78:P78"/>
    <mergeCell ref="F79:P79"/>
    <mergeCell ref="M81:P81"/>
    <mergeCell ref="M83:Q83"/>
    <mergeCell ref="M84:Q84"/>
    <mergeCell ref="C86:G86"/>
  </mergeCells>
  <dataValidations count="2">
    <dataValidation type="list" allowBlank="1" showInputMessage="1" showErrorMessage="1" error="Povoleny jsou hodnoty K, M." sqref="D332:D337">
      <formula1>"K, M"</formula1>
    </dataValidation>
    <dataValidation type="list" allowBlank="1" showInputMessage="1" showErrorMessage="1" error="Povoleny jsou hodnoty základní, snížená, zákl. přenesená, sníž. přenesená, nulová." sqref="U332:U33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PRACOVNA\Jindřich Jukl</dc:creator>
  <cp:keywords/>
  <dc:description/>
  <cp:lastModifiedBy>Bc. Petr Soulek</cp:lastModifiedBy>
  <dcterms:created xsi:type="dcterms:W3CDTF">2017-05-15T07:19:34Z</dcterms:created>
  <dcterms:modified xsi:type="dcterms:W3CDTF">2017-05-25T11:16:52Z</dcterms:modified>
  <cp:category/>
  <cp:version/>
  <cp:contentType/>
  <cp:contentStatus/>
</cp:coreProperties>
</file>