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/>
  <mc:AlternateContent xmlns:mc="http://schemas.openxmlformats.org/markup-compatibility/2006">
    <mc:Choice Requires="x15">
      <x15ac:absPath xmlns:x15ac="http://schemas.microsoft.com/office/spreadsheetml/2010/11/ac" url="D:\KrosData\Export\TROUP\Milevsko - komunikace\"/>
    </mc:Choice>
  </mc:AlternateContent>
  <bookViews>
    <workbookView xWindow="0" yWindow="0" windowWidth="16785" windowHeight="6960"/>
  </bookViews>
  <sheets>
    <sheet name="Rekapitulace stavby" sheetId="1" r:id="rId1"/>
    <sheet name="SO-05.1 - Oprava komunika..." sheetId="2" r:id="rId2"/>
    <sheet name="SO-05.2 - Oprava komunika..." sheetId="3" r:id="rId3"/>
  </sheets>
  <definedNames>
    <definedName name="_xlnm.Print_Titles" localSheetId="0">'Rekapitulace stavby'!$85:$85</definedName>
    <definedName name="_xlnm.Print_Titles" localSheetId="1">'SO-05.1 - Oprava komunika...'!$124:$124</definedName>
    <definedName name="_xlnm.Print_Titles" localSheetId="2">'SO-05.2 - Oprava komunika...'!$124:$124</definedName>
    <definedName name="_xlnm.Print_Area" localSheetId="0">'Rekapitulace stavby'!$C$4:$AP$70,'Rekapitulace stavby'!$C$76:$AP$97</definedName>
    <definedName name="_xlnm.Print_Area" localSheetId="1">'SO-05.1 - Oprava komunika...'!$C$4:$Q$70,'SO-05.1 - Oprava komunika...'!$C$76:$Q$108,'SO-05.1 - Oprava komunika...'!$C$114:$Q$157</definedName>
    <definedName name="_xlnm.Print_Area" localSheetId="2">'SO-05.2 - Oprava komunika...'!$C$4:$Q$70,'SO-05.2 - Oprava komunika...'!$C$76:$Q$108,'SO-05.2 - Oprava komunika...'!$C$114:$Q$157</definedName>
  </definedNames>
  <calcPr calcId="162913"/>
</workbook>
</file>

<file path=xl/calcChain.xml><?xml version="1.0" encoding="utf-8"?>
<calcChain xmlns="http://schemas.openxmlformats.org/spreadsheetml/2006/main">
  <c r="AA140" i="3" l="1"/>
  <c r="AY89" i="1"/>
  <c r="AX89" i="1"/>
  <c r="BI157" i="3"/>
  <c r="BH157" i="3"/>
  <c r="BG157" i="3"/>
  <c r="BF157" i="3"/>
  <c r="N157" i="3"/>
  <c r="BE157" i="3" s="1"/>
  <c r="BK157" i="3"/>
  <c r="BI156" i="3"/>
  <c r="BH156" i="3"/>
  <c r="BG156" i="3"/>
  <c r="BF156" i="3"/>
  <c r="BK156" i="3"/>
  <c r="N156" i="3" s="1"/>
  <c r="BE156" i="3" s="1"/>
  <c r="BI155" i="3"/>
  <c r="BH155" i="3"/>
  <c r="BG155" i="3"/>
  <c r="BF155" i="3"/>
  <c r="BK155" i="3"/>
  <c r="BK152" i="3" s="1"/>
  <c r="N152" i="3" s="1"/>
  <c r="N98" i="3" s="1"/>
  <c r="BI154" i="3"/>
  <c r="BH154" i="3"/>
  <c r="BG154" i="3"/>
  <c r="BF154" i="3"/>
  <c r="N154" i="3"/>
  <c r="BE154" i="3" s="1"/>
  <c r="BK154" i="3"/>
  <c r="BI153" i="3"/>
  <c r="BH153" i="3"/>
  <c r="BG153" i="3"/>
  <c r="BF153" i="3"/>
  <c r="BK153" i="3"/>
  <c r="N153" i="3" s="1"/>
  <c r="BE153" i="3" s="1"/>
  <c r="BI151" i="3"/>
  <c r="BH151" i="3"/>
  <c r="BG151" i="3"/>
  <c r="BF151" i="3"/>
  <c r="AA151" i="3"/>
  <c r="Y151" i="3"/>
  <c r="W151" i="3"/>
  <c r="W146" i="3" s="1"/>
  <c r="BK151" i="3"/>
  <c r="N151" i="3"/>
  <c r="BE151" i="3" s="1"/>
  <c r="BI148" i="3"/>
  <c r="BH148" i="3"/>
  <c r="BG148" i="3"/>
  <c r="BF148" i="3"/>
  <c r="AA148" i="3"/>
  <c r="Y148" i="3"/>
  <c r="W148" i="3"/>
  <c r="BK148" i="3"/>
  <c r="N148" i="3"/>
  <c r="BE148" i="3" s="1"/>
  <c r="BI147" i="3"/>
  <c r="BH147" i="3"/>
  <c r="BG147" i="3"/>
  <c r="BF147" i="3"/>
  <c r="AA147" i="3"/>
  <c r="AA146" i="3" s="1"/>
  <c r="Y147" i="3"/>
  <c r="Y146" i="3" s="1"/>
  <c r="W147" i="3"/>
  <c r="BK147" i="3"/>
  <c r="BK146" i="3" s="1"/>
  <c r="N146" i="3" s="1"/>
  <c r="N97" i="3" s="1"/>
  <c r="N147" i="3"/>
  <c r="BE147" i="3" s="1"/>
  <c r="BI141" i="3"/>
  <c r="BH141" i="3"/>
  <c r="BG141" i="3"/>
  <c r="BF141" i="3"/>
  <c r="AA141" i="3"/>
  <c r="Y141" i="3"/>
  <c r="Y140" i="3" s="1"/>
  <c r="W141" i="3"/>
  <c r="W140" i="3" s="1"/>
  <c r="BK141" i="3"/>
  <c r="BK140" i="3" s="1"/>
  <c r="N140" i="3" s="1"/>
  <c r="N96" i="3" s="1"/>
  <c r="N141" i="3"/>
  <c r="BE141" i="3" s="1"/>
  <c r="BI139" i="3"/>
  <c r="BH139" i="3"/>
  <c r="BG139" i="3"/>
  <c r="BF139" i="3"/>
  <c r="AA139" i="3"/>
  <c r="Y139" i="3"/>
  <c r="W139" i="3"/>
  <c r="BK139" i="3"/>
  <c r="N139" i="3"/>
  <c r="BE139" i="3" s="1"/>
  <c r="BI138" i="3"/>
  <c r="BH138" i="3"/>
  <c r="BG138" i="3"/>
  <c r="BF138" i="3"/>
  <c r="BE138" i="3"/>
  <c r="AA138" i="3"/>
  <c r="Y138" i="3"/>
  <c r="W138" i="3"/>
  <c r="BK138" i="3"/>
  <c r="N138" i="3"/>
  <c r="BI137" i="3"/>
  <c r="BH137" i="3"/>
  <c r="BG137" i="3"/>
  <c r="BF137" i="3"/>
  <c r="BE137" i="3"/>
  <c r="AA137" i="3"/>
  <c r="AA136" i="3" s="1"/>
  <c r="AA135" i="3" s="1"/>
  <c r="Y137" i="3"/>
  <c r="Y136" i="3" s="1"/>
  <c r="Y135" i="3" s="1"/>
  <c r="W137" i="3"/>
  <c r="W136" i="3" s="1"/>
  <c r="W135" i="3" s="1"/>
  <c r="BK137" i="3"/>
  <c r="BK136" i="3" s="1"/>
  <c r="N137" i="3"/>
  <c r="BI134" i="3"/>
  <c r="BH134" i="3"/>
  <c r="BG134" i="3"/>
  <c r="BF134" i="3"/>
  <c r="BE134" i="3"/>
  <c r="AA134" i="3"/>
  <c r="AA133" i="3" s="1"/>
  <c r="AA132" i="3" s="1"/>
  <c r="Y134" i="3"/>
  <c r="Y133" i="3" s="1"/>
  <c r="Y132" i="3" s="1"/>
  <c r="W134" i="3"/>
  <c r="W133" i="3" s="1"/>
  <c r="W132" i="3" s="1"/>
  <c r="BK134" i="3"/>
  <c r="BK133" i="3" s="1"/>
  <c r="N134" i="3"/>
  <c r="BI130" i="3"/>
  <c r="BH130" i="3"/>
  <c r="BG130" i="3"/>
  <c r="BF130" i="3"/>
  <c r="BE130" i="3"/>
  <c r="AA130" i="3"/>
  <c r="Y130" i="3"/>
  <c r="W130" i="3"/>
  <c r="BK130" i="3"/>
  <c r="N130" i="3"/>
  <c r="BI129" i="3"/>
  <c r="BH129" i="3"/>
  <c r="BG129" i="3"/>
  <c r="BF129" i="3"/>
  <c r="AA129" i="3"/>
  <c r="AA128" i="3" s="1"/>
  <c r="AA127" i="3" s="1"/>
  <c r="Y129" i="3"/>
  <c r="Y128" i="3" s="1"/>
  <c r="Y127" i="3" s="1"/>
  <c r="W129" i="3"/>
  <c r="W128" i="3" s="1"/>
  <c r="W127" i="3" s="1"/>
  <c r="W126" i="3" s="1"/>
  <c r="W125" i="3" s="1"/>
  <c r="AU89" i="1" s="1"/>
  <c r="BK129" i="3"/>
  <c r="BK128" i="3" s="1"/>
  <c r="N129" i="3"/>
  <c r="BE129" i="3" s="1"/>
  <c r="M122" i="3"/>
  <c r="M121" i="3"/>
  <c r="F121" i="3"/>
  <c r="F119" i="3"/>
  <c r="F11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BH103" i="3"/>
  <c r="BG103" i="3"/>
  <c r="BF103" i="3"/>
  <c r="BI102" i="3"/>
  <c r="BH102" i="3"/>
  <c r="BG102" i="3"/>
  <c r="BF102" i="3"/>
  <c r="BI101" i="3"/>
  <c r="H36" i="3" s="1"/>
  <c r="BD89" i="1" s="1"/>
  <c r="BH101" i="3"/>
  <c r="H35" i="3" s="1"/>
  <c r="BC89" i="1" s="1"/>
  <c r="BG101" i="3"/>
  <c r="H34" i="3" s="1"/>
  <c r="BB89" i="1" s="1"/>
  <c r="BF101" i="3"/>
  <c r="M33" i="3" s="1"/>
  <c r="AW89" i="1" s="1"/>
  <c r="M84" i="3"/>
  <c r="M83" i="3"/>
  <c r="F83" i="3"/>
  <c r="F81" i="3"/>
  <c r="F79" i="3"/>
  <c r="O15" i="3"/>
  <c r="E15" i="3"/>
  <c r="F122" i="3" s="1"/>
  <c r="O14" i="3"/>
  <c r="O9" i="3"/>
  <c r="M119" i="3" s="1"/>
  <c r="F6" i="3"/>
  <c r="F116" i="3" s="1"/>
  <c r="Y140" i="2"/>
  <c r="BK140" i="2"/>
  <c r="N140" i="2" s="1"/>
  <c r="N96" i="2" s="1"/>
  <c r="AY88" i="1"/>
  <c r="AX88" i="1"/>
  <c r="BI157" i="2"/>
  <c r="BH157" i="2"/>
  <c r="BG157" i="2"/>
  <c r="BF157" i="2"/>
  <c r="BE157" i="2"/>
  <c r="N157" i="2"/>
  <c r="BK157" i="2"/>
  <c r="BI156" i="2"/>
  <c r="BH156" i="2"/>
  <c r="BG156" i="2"/>
  <c r="BF156" i="2"/>
  <c r="N156" i="2"/>
  <c r="BE156" i="2" s="1"/>
  <c r="BK156" i="2"/>
  <c r="BI155" i="2"/>
  <c r="BH155" i="2"/>
  <c r="BG155" i="2"/>
  <c r="BF155" i="2"/>
  <c r="BK155" i="2"/>
  <c r="N155" i="2" s="1"/>
  <c r="BE155" i="2" s="1"/>
  <c r="BI154" i="2"/>
  <c r="BH154" i="2"/>
  <c r="BG154" i="2"/>
  <c r="BF154" i="2"/>
  <c r="BK154" i="2"/>
  <c r="N154" i="2" s="1"/>
  <c r="BE154" i="2" s="1"/>
  <c r="BI153" i="2"/>
  <c r="BH153" i="2"/>
  <c r="BG153" i="2"/>
  <c r="BF153" i="2"/>
  <c r="BK153" i="2"/>
  <c r="N153" i="2" s="1"/>
  <c r="BE153" i="2" s="1"/>
  <c r="BI151" i="2"/>
  <c r="BH151" i="2"/>
  <c r="BG151" i="2"/>
  <c r="BF151" i="2"/>
  <c r="AA151" i="2"/>
  <c r="Y151" i="2"/>
  <c r="W151" i="2"/>
  <c r="BK151" i="2"/>
  <c r="N151" i="2"/>
  <c r="BE151" i="2" s="1"/>
  <c r="BI148" i="2"/>
  <c r="BH148" i="2"/>
  <c r="BG148" i="2"/>
  <c r="BF148" i="2"/>
  <c r="AA148" i="2"/>
  <c r="AA146" i="2" s="1"/>
  <c r="Y148" i="2"/>
  <c r="W148" i="2"/>
  <c r="BK148" i="2"/>
  <c r="N148" i="2"/>
  <c r="BE148" i="2" s="1"/>
  <c r="BI147" i="2"/>
  <c r="BH147" i="2"/>
  <c r="BG147" i="2"/>
  <c r="BF147" i="2"/>
  <c r="BE147" i="2"/>
  <c r="AA147" i="2"/>
  <c r="Y147" i="2"/>
  <c r="Y146" i="2" s="1"/>
  <c r="W147" i="2"/>
  <c r="W146" i="2" s="1"/>
  <c r="BK147" i="2"/>
  <c r="BK146" i="2" s="1"/>
  <c r="N146" i="2" s="1"/>
  <c r="N97" i="2" s="1"/>
  <c r="N147" i="2"/>
  <c r="BI141" i="2"/>
  <c r="BH141" i="2"/>
  <c r="BG141" i="2"/>
  <c r="BF141" i="2"/>
  <c r="BE141" i="2"/>
  <c r="AA141" i="2"/>
  <c r="AA140" i="2" s="1"/>
  <c r="Y141" i="2"/>
  <c r="W141" i="2"/>
  <c r="W140" i="2" s="1"/>
  <c r="BK141" i="2"/>
  <c r="N141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AA137" i="2"/>
  <c r="AA136" i="2" s="1"/>
  <c r="AA135" i="2" s="1"/>
  <c r="Y137" i="2"/>
  <c r="Y136" i="2" s="1"/>
  <c r="Y135" i="2" s="1"/>
  <c r="W137" i="2"/>
  <c r="W136" i="2" s="1"/>
  <c r="W135" i="2" s="1"/>
  <c r="BK137" i="2"/>
  <c r="BK136" i="2" s="1"/>
  <c r="N137" i="2"/>
  <c r="BE137" i="2" s="1"/>
  <c r="BI134" i="2"/>
  <c r="BH134" i="2"/>
  <c r="BG134" i="2"/>
  <c r="BF134" i="2"/>
  <c r="AA134" i="2"/>
  <c r="AA133" i="2" s="1"/>
  <c r="AA132" i="2" s="1"/>
  <c r="Y134" i="2"/>
  <c r="Y133" i="2" s="1"/>
  <c r="Y132" i="2" s="1"/>
  <c r="W134" i="2"/>
  <c r="W133" i="2" s="1"/>
  <c r="W132" i="2" s="1"/>
  <c r="BK134" i="2"/>
  <c r="BK133" i="2" s="1"/>
  <c r="N134" i="2"/>
  <c r="BE134" i="2" s="1"/>
  <c r="BI130" i="2"/>
  <c r="BH130" i="2"/>
  <c r="BG130" i="2"/>
  <c r="BF130" i="2"/>
  <c r="AA130" i="2"/>
  <c r="AA128" i="2" s="1"/>
  <c r="AA127" i="2" s="1"/>
  <c r="Y130" i="2"/>
  <c r="Y128" i="2" s="1"/>
  <c r="Y127" i="2" s="1"/>
  <c r="W130" i="2"/>
  <c r="BK130" i="2"/>
  <c r="N130" i="2"/>
  <c r="BE130" i="2" s="1"/>
  <c r="BI129" i="2"/>
  <c r="BH129" i="2"/>
  <c r="BG129" i="2"/>
  <c r="BF129" i="2"/>
  <c r="AA129" i="2"/>
  <c r="Y129" i="2"/>
  <c r="W129" i="2"/>
  <c r="W128" i="2" s="1"/>
  <c r="W127" i="2" s="1"/>
  <c r="BK129" i="2"/>
  <c r="BK128" i="2" s="1"/>
  <c r="N129" i="2"/>
  <c r="BE129" i="2" s="1"/>
  <c r="M122" i="2"/>
  <c r="M121" i="2"/>
  <c r="F121" i="2"/>
  <c r="F119" i="2"/>
  <c r="F117" i="2"/>
  <c r="F116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H36" i="2" s="1"/>
  <c r="BD88" i="1" s="1"/>
  <c r="BD87" i="1" s="1"/>
  <c r="W35" i="1" s="1"/>
  <c r="BH101" i="2"/>
  <c r="H35" i="2" s="1"/>
  <c r="BC88" i="1" s="1"/>
  <c r="BG101" i="2"/>
  <c r="H34" i="2" s="1"/>
  <c r="BB88" i="1" s="1"/>
  <c r="BF101" i="2"/>
  <c r="H33" i="2" s="1"/>
  <c r="BA88" i="1" s="1"/>
  <c r="M84" i="2"/>
  <c r="M83" i="2"/>
  <c r="F83" i="2"/>
  <c r="F81" i="2"/>
  <c r="F79" i="2"/>
  <c r="F78" i="2"/>
  <c r="O15" i="2"/>
  <c r="E15" i="2"/>
  <c r="F122" i="2" s="1"/>
  <c r="O14" i="2"/>
  <c r="O9" i="2"/>
  <c r="M119" i="2" s="1"/>
  <c r="F6" i="2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Y126" i="2" l="1"/>
  <c r="Y125" i="2" s="1"/>
  <c r="N128" i="2"/>
  <c r="N91" i="2" s="1"/>
  <c r="BK127" i="2"/>
  <c r="AA126" i="2"/>
  <c r="AA125" i="2" s="1"/>
  <c r="AA126" i="3"/>
  <c r="AA125" i="3" s="1"/>
  <c r="W126" i="2"/>
  <c r="W125" i="2" s="1"/>
  <c r="AU88" i="1" s="1"/>
  <c r="AU87" i="1" s="1"/>
  <c r="N136" i="3"/>
  <c r="N95" i="3" s="1"/>
  <c r="BK135" i="3"/>
  <c r="N135" i="3" s="1"/>
  <c r="N94" i="3" s="1"/>
  <c r="BK135" i="2"/>
  <c r="N135" i="2" s="1"/>
  <c r="N94" i="2" s="1"/>
  <c r="N136" i="2"/>
  <c r="N95" i="2" s="1"/>
  <c r="N133" i="3"/>
  <c r="N93" i="3" s="1"/>
  <c r="BK132" i="3"/>
  <c r="N132" i="3" s="1"/>
  <c r="N92" i="3" s="1"/>
  <c r="N133" i="2"/>
  <c r="N93" i="2" s="1"/>
  <c r="BK132" i="2"/>
  <c r="N132" i="2" s="1"/>
  <c r="N92" i="2" s="1"/>
  <c r="BB87" i="1"/>
  <c r="BC87" i="1"/>
  <c r="BK127" i="3"/>
  <c r="N128" i="3"/>
  <c r="N91" i="3" s="1"/>
  <c r="Y126" i="3"/>
  <c r="Y125" i="3" s="1"/>
  <c r="M33" i="2"/>
  <c r="AW88" i="1" s="1"/>
  <c r="M81" i="2"/>
  <c r="F78" i="3"/>
  <c r="H33" i="3"/>
  <c r="BA89" i="1" s="1"/>
  <c r="BA87" i="1" s="1"/>
  <c r="N155" i="3"/>
  <c r="BE155" i="3" s="1"/>
  <c r="F84" i="2"/>
  <c r="BK152" i="2"/>
  <c r="N152" i="2" s="1"/>
  <c r="N98" i="2" s="1"/>
  <c r="M81" i="3"/>
  <c r="F84" i="3"/>
  <c r="W32" i="1" l="1"/>
  <c r="AW87" i="1"/>
  <c r="AK32" i="1" s="1"/>
  <c r="N127" i="3"/>
  <c r="N90" i="3" s="1"/>
  <c r="BK126" i="3"/>
  <c r="AX87" i="1"/>
  <c r="W33" i="1"/>
  <c r="BK126" i="2"/>
  <c r="N127" i="2"/>
  <c r="N90" i="2" s="1"/>
  <c r="AY87" i="1"/>
  <c r="W34" i="1"/>
  <c r="N126" i="2" l="1"/>
  <c r="N89" i="2" s="1"/>
  <c r="BK125" i="2"/>
  <c r="N125" i="2" s="1"/>
  <c r="N88" i="2" s="1"/>
  <c r="BK125" i="3"/>
  <c r="N125" i="3" s="1"/>
  <c r="N88" i="3" s="1"/>
  <c r="N126" i="3"/>
  <c r="N89" i="3" s="1"/>
  <c r="M27" i="3" l="1"/>
  <c r="N106" i="3"/>
  <c r="BE106" i="3" s="1"/>
  <c r="N104" i="3"/>
  <c r="BE104" i="3" s="1"/>
  <c r="N102" i="3"/>
  <c r="BE102" i="3" s="1"/>
  <c r="N105" i="3"/>
  <c r="BE105" i="3" s="1"/>
  <c r="N103" i="3"/>
  <c r="BE103" i="3" s="1"/>
  <c r="N101" i="3"/>
  <c r="N105" i="2"/>
  <c r="BE105" i="2" s="1"/>
  <c r="N103" i="2"/>
  <c r="BE103" i="2" s="1"/>
  <c r="N101" i="2"/>
  <c r="M27" i="2"/>
  <c r="N106" i="2"/>
  <c r="BE106" i="2" s="1"/>
  <c r="N104" i="2"/>
  <c r="BE104" i="2" s="1"/>
  <c r="N102" i="2"/>
  <c r="BE102" i="2" s="1"/>
  <c r="N100" i="2" l="1"/>
  <c r="BE101" i="2"/>
  <c r="BE101" i="3"/>
  <c r="N100" i="3"/>
  <c r="M28" i="3" l="1"/>
  <c r="L108" i="3"/>
  <c r="M32" i="2"/>
  <c r="AV88" i="1" s="1"/>
  <c r="AT88" i="1" s="1"/>
  <c r="H32" i="2"/>
  <c r="AZ88" i="1" s="1"/>
  <c r="M32" i="3"/>
  <c r="AV89" i="1" s="1"/>
  <c r="AT89" i="1" s="1"/>
  <c r="H32" i="3"/>
  <c r="AZ89" i="1" s="1"/>
  <c r="M28" i="2"/>
  <c r="L108" i="2"/>
  <c r="AS88" i="1" l="1"/>
  <c r="M30" i="2"/>
  <c r="AZ87" i="1"/>
  <c r="AS89" i="1"/>
  <c r="M30" i="3"/>
  <c r="AV87" i="1" l="1"/>
  <c r="L38" i="2"/>
  <c r="AG88" i="1"/>
  <c r="AG89" i="1"/>
  <c r="AN89" i="1" s="1"/>
  <c r="L38" i="3"/>
  <c r="AS87" i="1"/>
  <c r="AN88" i="1" l="1"/>
  <c r="AG87" i="1"/>
  <c r="AT87" i="1"/>
  <c r="AK26" i="1" l="1"/>
  <c r="AG94" i="1"/>
  <c r="AG93" i="1"/>
  <c r="AG92" i="1"/>
  <c r="AG95" i="1"/>
  <c r="AN87" i="1"/>
  <c r="CD95" i="1" l="1"/>
  <c r="AV95" i="1"/>
  <c r="BY95" i="1" s="1"/>
  <c r="CD93" i="1"/>
  <c r="AV93" i="1"/>
  <c r="BY93" i="1" s="1"/>
  <c r="CD94" i="1"/>
  <c r="AV94" i="1"/>
  <c r="BY94" i="1" s="1"/>
  <c r="CD92" i="1"/>
  <c r="W31" i="1" s="1"/>
  <c r="AV92" i="1"/>
  <c r="BY92" i="1" s="1"/>
  <c r="AG91" i="1"/>
  <c r="AK31" i="1" l="1"/>
  <c r="AN94" i="1"/>
  <c r="AN93" i="1"/>
  <c r="AN95" i="1"/>
  <c r="AN92" i="1"/>
  <c r="AN91" i="1" s="1"/>
  <c r="AN97" i="1" s="1"/>
  <c r="AK27" i="1"/>
  <c r="AK29" i="1" s="1"/>
  <c r="AK37" i="1" s="1"/>
  <c r="AG97" i="1"/>
</calcChain>
</file>

<file path=xl/sharedStrings.xml><?xml version="1.0" encoding="utf-8"?>
<sst xmlns="http://schemas.openxmlformats.org/spreadsheetml/2006/main" count="1076" uniqueCount="223">
  <si>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</si>
  <si>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</si>
  <si>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</si>
  <si>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</si>
  <si>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</si>
  <si>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</si>
  <si>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</si>
  <si>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</si>
  <si>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</si>
  <si>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</si>
  <si>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</si>
  <si>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</si>
  <si>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</si>
  <si>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</si>
  <si>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</si>
  <si>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</si>
  <si>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</si>
  <si>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1060000798P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</si>
  <si>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</si>
  <si>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</si>
  <si>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KOMUNIKACE MILEVSKO, UL. SIBIŘSKÁ, KPT. JAROŠE, SADOVÁ</t>
  </si>
  <si>
    <t>JKSO:</t>
  </si>
  <si>
    <t/>
  </si>
  <si>
    <t>CC-CZ:</t>
  </si>
  <si>
    <t>Místo:</t>
  </si>
  <si>
    <t>Milevsko</t>
  </si>
  <si>
    <t>Datum:</t>
  </si>
  <si>
    <t>6. 11. 2017</t>
  </si>
  <si>
    <t>Objednatel:</t>
  </si>
  <si>
    <t>IČ:</t>
  </si>
  <si>
    <t>Město Milevsko</t>
  </si>
  <si>
    <t>DIČ:</t>
  </si>
  <si>
    <t>Zhotovitel:</t>
  </si>
  <si>
    <t>Vyplň údaj</t>
  </si>
  <si>
    <t>Projektant:</t>
  </si>
  <si>
    <t>Zdeněk Troup</t>
  </si>
  <si>
    <t>True</t>
  </si>
  <si>
    <t>Zpracovatel:</t>
  </si>
  <si>
    <t>Vladimír Žižka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</si>
  <si>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</si>
  <si>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</si>
  <si>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</si>
  <si>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</si>
  <si>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</si>
  <si>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</si>
  <si>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</si>
  <si>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</si>
  <si>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</si>
  <si>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</si>
  <si>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</si>
  <si>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</si>
  <si>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</si>
  <si>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</si>
  <si>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</si>
  <si>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</si>
  <si>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</si>
  <si>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</si>
  <si>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</si>
  <si>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</si>
  <si>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</si>
  <si>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</si>
  <si>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</si>
  <si>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</si>
  <si>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</si>
  <si>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</si>
  <si>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</si>
  <si>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</si>
  <si>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</si>
  <si>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</si>
  <si>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</si>
  <si>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</si>
  <si>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</si>
  <si>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</si>
  <si>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</si>
  <si>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</si>
  <si>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</si>
  <si>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</si>
  <si>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</si>
  <si>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</si>
  <si>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</si>
  <si>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</si>
  <si>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</si>
  <si>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{50663fe8-fd1f-4442-a2b8-73d322787c82}</t>
  </si>
  <si>
    <t>{00000000-0000-0000-0000-000000000000}</t>
  </si>
  <si>
    <t>/</t>
  </si>
  <si>
    <t>SO-05.1</t>
  </si>
  <si>
    <t>Oprava komunikace ul. Sibiřská</t>
  </si>
  <si>
    <t>1</t>
  </si>
  <si>
    <t>{cb730875-26e2-480c-9c11-549716517ad2}</t>
  </si>
  <si>
    <t>SO-05.2</t>
  </si>
  <si>
    <t>Oprava komunikace ul. Kpt. Jaroše - Sadová</t>
  </si>
  <si>
    <t>{899a1b4c-d9a2-43c1-9909-4ee0452ff3bf}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</si>
  <si>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</si>
  <si>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</si>
  <si>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</si>
  <si>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</si>
  <si>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</si>
  <si>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</si>
  <si>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</si>
  <si>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</si>
  <si>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</si>
  <si>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</si>
  <si>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</si>
  <si>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</si>
  <si>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</si>
  <si>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</si>
  <si>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</si>
  <si>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</si>
  <si>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</si>
  <si>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SO-05.1 - Oprava komunikace ul. Sibiřská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</si>
  <si>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</si>
  <si>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</si>
  <si>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</si>
  <si>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</si>
  <si>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</si>
  <si>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</si>
  <si>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</si>
  <si>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99 - PŘESUNY HMOT A SUTI</t>
  </si>
  <si>
    <t xml:space="preserve">      99-1 - SO - 01- Plynovod</t>
  </si>
  <si>
    <t xml:space="preserve">    ODSTR - ODSTRANĚNÍ KRYTŮ A POVRCHŮ, OBRUBNÍKŮ ATD.</t>
  </si>
  <si>
    <t xml:space="preserve">      SO - 01 - Plynovod</t>
  </si>
  <si>
    <t xml:space="preserve">    POVRCH - PROVIZORNÍ A KONEČNÉ ÚPRAVY POVRCHŮ</t>
  </si>
  <si>
    <t xml:space="preserve">      SO 01 - Plynovod </t>
  </si>
  <si>
    <t>HZS - Hodinové zúčtovací sazby</t>
  </si>
  <si>
    <t>OST1 - OSTATNÍ PRÁCE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</si>
  <si>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</si>
  <si>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</si>
  <si>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</si>
  <si>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</si>
  <si>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</si>
  <si>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</si>
  <si>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</si>
  <si>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</si>
  <si>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</si>
  <si>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</si>
  <si>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</si>
  <si>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</si>
  <si>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</si>
  <si>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</si>
  <si>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</si>
  <si>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</si>
  <si>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</si>
  <si>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</si>
  <si>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</si>
  <si>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</si>
  <si>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</si>
  <si>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</si>
  <si>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</si>
  <si>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</si>
  <si>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</si>
  <si>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</si>
  <si>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997221551</t>
  </si>
  <si>
    <t>Vodorovná doprava suti do 1 km</t>
  </si>
  <si>
    <t>t</t>
  </si>
  <si>
    <t>4</t>
  </si>
  <si>
    <t>3</t>
  </si>
  <si>
    <t>-1436766229</t>
  </si>
  <si>
    <t>997221559</t>
  </si>
  <si>
    <t>Příplatek ZKD 1 km u vodorovné dopravy suti ze sypkých materiálů</t>
  </si>
  <si>
    <t>-1745580819</t>
  </si>
  <si>
    <t>"Příplatek za dalších 4 km" 292,352*4</t>
  </si>
  <si>
    <t>VV</t>
  </si>
  <si>
    <t>113154353</t>
  </si>
  <si>
    <t>Frézování živičného krytu tl 50 mm pruh š 1 m pl do 10000 m2 s překážkami v trase</t>
  </si>
  <si>
    <t>m2</t>
  </si>
  <si>
    <t>-2033241236</t>
  </si>
  <si>
    <t>573231111</t>
  </si>
  <si>
    <t>Postřik živičný spojovací ze silniční emulze v množství do 0,7 kg/m2</t>
  </si>
  <si>
    <t>-1868869035</t>
  </si>
  <si>
    <t>5</t>
  </si>
  <si>
    <t>577144131</t>
  </si>
  <si>
    <t>Asfaltový beton vrstva obrusná ACO 11 (ABS) tř. I tl 50 mm š do 3 m z modifikovaného asfaltu</t>
  </si>
  <si>
    <t>-1419776433</t>
  </si>
  <si>
    <t>6</t>
  </si>
  <si>
    <t>599141111</t>
  </si>
  <si>
    <t>Vyplnění spár mezi silničními dílci živičnou zálivkou</t>
  </si>
  <si>
    <t>m</t>
  </si>
  <si>
    <t>-802450420</t>
  </si>
  <si>
    <t>7</t>
  </si>
  <si>
    <t>HZS1291</t>
  </si>
  <si>
    <t>Hodinová zúčtovací sazba pomocný stavební dělník</t>
  </si>
  <si>
    <t>hod</t>
  </si>
  <si>
    <t>512</t>
  </si>
  <si>
    <t>-336066810</t>
  </si>
  <si>
    <t>"Osazení a vyrovnání kanalizačních poklopů nových" 5 "ks" * 2 "hod"</t>
  </si>
  <si>
    <t>"Vyrovnání vodovodních poklopů" 24 "ks" * 1 "hod"</t>
  </si>
  <si>
    <t>"Vyrovnání uličních kanalizačních vpustí" 10 "ks" * 1 "hod"</t>
  </si>
  <si>
    <t>Součet</t>
  </si>
  <si>
    <t>8</t>
  </si>
  <si>
    <t>DIO</t>
  </si>
  <si>
    <t>Dopravně inženýrské opatření</t>
  </si>
  <si>
    <t>ks</t>
  </si>
  <si>
    <t>262144</t>
  </si>
  <si>
    <t>-2064084017</t>
  </si>
  <si>
    <t>9</t>
  </si>
  <si>
    <t>ZUK - K</t>
  </si>
  <si>
    <t>Zvláštní užívání komunikace - MÍSTNÍ KOMUNIKACE</t>
  </si>
  <si>
    <t>-2079705961</t>
  </si>
  <si>
    <t>"Uzavírka komunikace" 2284 "m2" * 1 "Kč/m2" * 5 " dní"</t>
  </si>
  <si>
    <t>"Celkem" 1</t>
  </si>
  <si>
    <t>10</t>
  </si>
  <si>
    <t>ZUK-V1</t>
  </si>
  <si>
    <t>Poplatek za vydání rozhodnutí o zvláštním užívání</t>
  </si>
  <si>
    <t>-1831957942</t>
  </si>
  <si>
    <t>VP - Vícepráce</t>
  </si>
  <si>
    <t>PN</t>
  </si>
  <si>
    <t>SO-05.2 - Oprava komunikace ul. Kpt. Jaroše - Sadová</t>
  </si>
  <si>
    <t>1924214916</t>
  </si>
  <si>
    <t>-1432229085</t>
  </si>
  <si>
    <t>"Příplatek za dalších 4 km" 446,419*4</t>
  </si>
  <si>
    <t>-1963938667</t>
  </si>
  <si>
    <t>-2045940148</t>
  </si>
  <si>
    <t>-54367317</t>
  </si>
  <si>
    <t>49190720</t>
  </si>
  <si>
    <t>460823268</t>
  </si>
  <si>
    <t>"Osazení a vyrovnání kanalizačních poklopů nových" 11 "ks" * 2 "hod"</t>
  </si>
  <si>
    <t>"Vyrovnání vodovodních poklopů" 31 "ks" * 1 "hod"</t>
  </si>
  <si>
    <t>"Vyrovnání uličních kanalizačních vpustí" 24 "ks" * 1 "hod"</t>
  </si>
  <si>
    <t>2034169667</t>
  </si>
  <si>
    <t>-1882643481</t>
  </si>
  <si>
    <t>"Uzavírka komunikace" 3443 "m2" * 1 "Kč/m2" * 5 " dní"</t>
  </si>
  <si>
    <t>11</t>
  </si>
  <si>
    <t>493591522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</si>
</sst>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3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4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97" t="s">
        <v>7</v>
      </c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R2" s="242" t="s">
        <v>8</v>
      </c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99" t="s">
        <v>12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4"/>
      <c r="AS4" s="25" t="s">
        <v>13</v>
      </c>
      <c r="BE4" s="26" t="s">
        <v>14</v>
      </c>
      <c r="BS4" s="19" t="s">
        <v>15</v>
      </c>
    </row>
    <row r="5" spans="1:73" ht="14.45" customHeight="1">
      <c r="B5" s="23"/>
      <c r="C5" s="27"/>
      <c r="D5" s="28" t="s">
        <v>16</v>
      </c>
      <c r="E5" s="27"/>
      <c r="F5" s="27"/>
      <c r="G5" s="27"/>
      <c r="H5" s="27"/>
      <c r="I5" s="27"/>
      <c r="J5" s="27"/>
      <c r="K5" s="203" t="s">
        <v>17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7"/>
      <c r="AQ5" s="24"/>
      <c r="BE5" s="201" t="s">
        <v>18</v>
      </c>
      <c r="BS5" s="19" t="s">
        <v>9</v>
      </c>
    </row>
    <row r="6" spans="1:73" ht="36.950000000000003" customHeight="1">
      <c r="B6" s="23"/>
      <c r="C6" s="27"/>
      <c r="D6" s="30" t="s">
        <v>19</v>
      </c>
      <c r="E6" s="27"/>
      <c r="F6" s="27"/>
      <c r="G6" s="27"/>
      <c r="H6" s="27"/>
      <c r="I6" s="27"/>
      <c r="J6" s="27"/>
      <c r="K6" s="205" t="s">
        <v>20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7"/>
      <c r="AQ6" s="24"/>
      <c r="BE6" s="202"/>
      <c r="BS6" s="19" t="s">
        <v>9</v>
      </c>
    </row>
    <row r="7" spans="1:73" ht="14.45" customHeight="1">
      <c r="B7" s="23"/>
      <c r="C7" s="27"/>
      <c r="D7" s="31" t="s">
        <v>21</v>
      </c>
      <c r="E7" s="27"/>
      <c r="F7" s="27"/>
      <c r="G7" s="27"/>
      <c r="H7" s="27"/>
      <c r="I7" s="27"/>
      <c r="J7" s="27"/>
      <c r="K7" s="29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23</v>
      </c>
      <c r="AL7" s="27"/>
      <c r="AM7" s="27"/>
      <c r="AN7" s="29" t="s">
        <v>22</v>
      </c>
      <c r="AO7" s="27"/>
      <c r="AP7" s="27"/>
      <c r="AQ7" s="24"/>
      <c r="BE7" s="202"/>
      <c r="BS7" s="19" t="s">
        <v>9</v>
      </c>
    </row>
    <row r="8" spans="1:73" ht="14.45" customHeight="1">
      <c r="B8" s="23"/>
      <c r="C8" s="27"/>
      <c r="D8" s="31" t="s">
        <v>24</v>
      </c>
      <c r="E8" s="27"/>
      <c r="F8" s="27"/>
      <c r="G8" s="27"/>
      <c r="H8" s="27"/>
      <c r="I8" s="27"/>
      <c r="J8" s="27"/>
      <c r="K8" s="29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26</v>
      </c>
      <c r="AL8" s="27"/>
      <c r="AM8" s="27"/>
      <c r="AN8" s="32" t="s">
        <v>27</v>
      </c>
      <c r="AO8" s="27"/>
      <c r="AP8" s="27"/>
      <c r="AQ8" s="24"/>
      <c r="BE8" s="202"/>
      <c r="BS8" s="19" t="s">
        <v>9</v>
      </c>
    </row>
    <row r="9" spans="1:73" ht="14.45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4"/>
      <c r="BE9" s="202"/>
      <c r="BS9" s="19" t="s">
        <v>9</v>
      </c>
    </row>
    <row r="10" spans="1:73" ht="14.45" customHeight="1">
      <c r="B10" s="23"/>
      <c r="C10" s="27"/>
      <c r="D10" s="31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29</v>
      </c>
      <c r="AL10" s="27"/>
      <c r="AM10" s="27"/>
      <c r="AN10" s="29" t="s">
        <v>22</v>
      </c>
      <c r="AO10" s="27"/>
      <c r="AP10" s="27"/>
      <c r="AQ10" s="24"/>
      <c r="BE10" s="202"/>
      <c r="BS10" s="19" t="s">
        <v>9</v>
      </c>
    </row>
    <row r="11" spans="1:73" ht="18.399999999999999" customHeight="1">
      <c r="B11" s="23"/>
      <c r="C11" s="27"/>
      <c r="D11" s="27"/>
      <c r="E11" s="29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31</v>
      </c>
      <c r="AL11" s="27"/>
      <c r="AM11" s="27"/>
      <c r="AN11" s="29" t="s">
        <v>22</v>
      </c>
      <c r="AO11" s="27"/>
      <c r="AP11" s="27"/>
      <c r="AQ11" s="24"/>
      <c r="BE11" s="202"/>
      <c r="BS11" s="19" t="s">
        <v>9</v>
      </c>
    </row>
    <row r="12" spans="1:73" ht="6.95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4"/>
      <c r="BE12" s="202"/>
      <c r="BS12" s="19" t="s">
        <v>9</v>
      </c>
    </row>
    <row r="13" spans="1:73" ht="14.45" customHeight="1">
      <c r="B13" s="23"/>
      <c r="C13" s="27"/>
      <c r="D13" s="31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29</v>
      </c>
      <c r="AL13" s="27"/>
      <c r="AM13" s="27"/>
      <c r="AN13" s="33" t="s">
        <v>33</v>
      </c>
      <c r="AO13" s="27"/>
      <c r="AP13" s="27"/>
      <c r="AQ13" s="24"/>
      <c r="BE13" s="202"/>
      <c r="BS13" s="19" t="s">
        <v>9</v>
      </c>
    </row>
    <row r="14" spans="1:73">
      <c r="B14" s="23"/>
      <c r="C14" s="27"/>
      <c r="D14" s="27"/>
      <c r="E14" s="206" t="s">
        <v>33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31" t="s">
        <v>31</v>
      </c>
      <c r="AL14" s="27"/>
      <c r="AM14" s="27"/>
      <c r="AN14" s="33" t="s">
        <v>33</v>
      </c>
      <c r="AO14" s="27"/>
      <c r="AP14" s="27"/>
      <c r="AQ14" s="24"/>
      <c r="BE14" s="202"/>
      <c r="BS14" s="19" t="s">
        <v>9</v>
      </c>
    </row>
    <row r="15" spans="1:73" ht="6.95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4"/>
      <c r="BE15" s="202"/>
      <c r="BS15" s="19" t="s">
        <v>6</v>
      </c>
    </row>
    <row r="16" spans="1:73" ht="14.45" customHeight="1">
      <c r="B16" s="23"/>
      <c r="C16" s="27"/>
      <c r="D16" s="31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29</v>
      </c>
      <c r="AL16" s="27"/>
      <c r="AM16" s="27"/>
      <c r="AN16" s="29" t="s">
        <v>22</v>
      </c>
      <c r="AO16" s="27"/>
      <c r="AP16" s="27"/>
      <c r="AQ16" s="24"/>
      <c r="BE16" s="202"/>
      <c r="BS16" s="19" t="s">
        <v>6</v>
      </c>
    </row>
    <row r="17" spans="2:71" ht="18.399999999999999" customHeight="1">
      <c r="B17" s="23"/>
      <c r="C17" s="27"/>
      <c r="D17" s="27"/>
      <c r="E17" s="29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31</v>
      </c>
      <c r="AL17" s="27"/>
      <c r="AM17" s="27"/>
      <c r="AN17" s="29" t="s">
        <v>22</v>
      </c>
      <c r="AO17" s="27"/>
      <c r="AP17" s="27"/>
      <c r="AQ17" s="24"/>
      <c r="BE17" s="202"/>
      <c r="BS17" s="19" t="s">
        <v>36</v>
      </c>
    </row>
    <row r="18" spans="2:71" ht="6.95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4"/>
      <c r="BE18" s="202"/>
      <c r="BS18" s="19" t="s">
        <v>9</v>
      </c>
    </row>
    <row r="19" spans="2:71" ht="14.45" customHeight="1">
      <c r="B19" s="23"/>
      <c r="C19" s="27"/>
      <c r="D19" s="31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29</v>
      </c>
      <c r="AL19" s="27"/>
      <c r="AM19" s="27"/>
      <c r="AN19" s="29" t="s">
        <v>22</v>
      </c>
      <c r="AO19" s="27"/>
      <c r="AP19" s="27"/>
      <c r="AQ19" s="24"/>
      <c r="BE19" s="202"/>
      <c r="BS19" s="19" t="s">
        <v>9</v>
      </c>
    </row>
    <row r="20" spans="2:71" ht="18.399999999999999" customHeight="1">
      <c r="B20" s="23"/>
      <c r="C20" s="27"/>
      <c r="D20" s="27"/>
      <c r="E20" s="29" t="s">
        <v>38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31</v>
      </c>
      <c r="AL20" s="27"/>
      <c r="AM20" s="27"/>
      <c r="AN20" s="29" t="s">
        <v>22</v>
      </c>
      <c r="AO20" s="27"/>
      <c r="AP20" s="27"/>
      <c r="AQ20" s="24"/>
      <c r="BE20" s="202"/>
    </row>
    <row r="21" spans="2:71" ht="6.95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4"/>
      <c r="BE21" s="202"/>
    </row>
    <row r="22" spans="2:71">
      <c r="B22" s="23"/>
      <c r="C22" s="27"/>
      <c r="D22" s="31" t="s">
        <v>39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4"/>
      <c r="BE22" s="202"/>
    </row>
    <row r="23" spans="2:71" ht="22.5" customHeight="1">
      <c r="B23" s="23"/>
      <c r="C23" s="27"/>
      <c r="D23" s="27"/>
      <c r="E23" s="208" t="s">
        <v>22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7"/>
      <c r="AP23" s="27"/>
      <c r="AQ23" s="24"/>
      <c r="BE23" s="202"/>
    </row>
    <row r="24" spans="2:71" ht="6.95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4"/>
      <c r="BE24" s="202"/>
    </row>
    <row r="25" spans="2:71" ht="6.95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4"/>
      <c r="BE25" s="202"/>
    </row>
    <row r="26" spans="2:71" ht="14.45" customHeight="1">
      <c r="B26" s="23"/>
      <c r="C26" s="27"/>
      <c r="D26" s="35" t="s">
        <v>40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9">
        <f>ROUND(AG87,2)</f>
        <v>0</v>
      </c>
      <c r="AL26" s="204"/>
      <c r="AM26" s="204"/>
      <c r="AN26" s="204"/>
      <c r="AO26" s="204"/>
      <c r="AP26" s="27"/>
      <c r="AQ26" s="24"/>
      <c r="BE26" s="202"/>
    </row>
    <row r="27" spans="2:71" ht="14.45" customHeight="1">
      <c r="B27" s="23"/>
      <c r="C27" s="27"/>
      <c r="D27" s="35" t="s">
        <v>41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9">
        <f>ROUND(AG91,2)</f>
        <v>0</v>
      </c>
      <c r="AL27" s="209"/>
      <c r="AM27" s="209"/>
      <c r="AN27" s="209"/>
      <c r="AO27" s="209"/>
      <c r="AP27" s="27"/>
      <c r="AQ27" s="24"/>
      <c r="BE27" s="202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02"/>
    </row>
    <row r="29" spans="2:71" s="1" customFormat="1" ht="25.9" customHeight="1">
      <c r="B29" s="36"/>
      <c r="C29" s="37"/>
      <c r="D29" s="39" t="s">
        <v>42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10">
        <f>ROUND(AK26+AK27,2)</f>
        <v>0</v>
      </c>
      <c r="AL29" s="211"/>
      <c r="AM29" s="211"/>
      <c r="AN29" s="211"/>
      <c r="AO29" s="211"/>
      <c r="AP29" s="37"/>
      <c r="AQ29" s="38"/>
      <c r="BE29" s="202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02"/>
    </row>
    <row r="31" spans="2:71" s="2" customFormat="1" ht="14.45" customHeight="1">
      <c r="B31" s="41"/>
      <c r="C31" s="42"/>
      <c r="D31" s="43" t="s">
        <v>43</v>
      </c>
      <c r="E31" s="42"/>
      <c r="F31" s="43" t="s">
        <v>44</v>
      </c>
      <c r="G31" s="42"/>
      <c r="H31" s="42"/>
      <c r="I31" s="42"/>
      <c r="J31" s="42"/>
      <c r="K31" s="42"/>
      <c r="L31" s="212">
        <v>0.21</v>
      </c>
      <c r="M31" s="213"/>
      <c r="N31" s="213"/>
      <c r="O31" s="213"/>
      <c r="P31" s="42"/>
      <c r="Q31" s="42"/>
      <c r="R31" s="42"/>
      <c r="S31" s="42"/>
      <c r="T31" s="45" t="s">
        <v>45</v>
      </c>
      <c r="U31" s="42"/>
      <c r="V31" s="42"/>
      <c r="W31" s="214">
        <f>ROUND(AZ87+SUM(CD92:CD96),2)</f>
        <v>0</v>
      </c>
      <c r="X31" s="213"/>
      <c r="Y31" s="213"/>
      <c r="Z31" s="213"/>
      <c r="AA31" s="213"/>
      <c r="AB31" s="213"/>
      <c r="AC31" s="213"/>
      <c r="AD31" s="213"/>
      <c r="AE31" s="213"/>
      <c r="AF31" s="42"/>
      <c r="AG31" s="42"/>
      <c r="AH31" s="42"/>
      <c r="AI31" s="42"/>
      <c r="AJ31" s="42"/>
      <c r="AK31" s="214">
        <f>ROUND(AV87+SUM(BY92:BY96),2)</f>
        <v>0</v>
      </c>
      <c r="AL31" s="213"/>
      <c r="AM31" s="213"/>
      <c r="AN31" s="213"/>
      <c r="AO31" s="213"/>
      <c r="AP31" s="42"/>
      <c r="AQ31" s="46"/>
      <c r="BE31" s="202"/>
    </row>
    <row r="32" spans="2:71" s="2" customFormat="1" ht="14.45" customHeight="1">
      <c r="B32" s="41"/>
      <c r="C32" s="42"/>
      <c r="D32" s="42"/>
      <c r="E32" s="42"/>
      <c r="F32" s="43" t="s">
        <v>46</v>
      </c>
      <c r="G32" s="42"/>
      <c r="H32" s="42"/>
      <c r="I32" s="42"/>
      <c r="J32" s="42"/>
      <c r="K32" s="42"/>
      <c r="L32" s="212">
        <v>0.15</v>
      </c>
      <c r="M32" s="213"/>
      <c r="N32" s="213"/>
      <c r="O32" s="213"/>
      <c r="P32" s="42"/>
      <c r="Q32" s="42"/>
      <c r="R32" s="42"/>
      <c r="S32" s="42"/>
      <c r="T32" s="45" t="s">
        <v>45</v>
      </c>
      <c r="U32" s="42"/>
      <c r="V32" s="42"/>
      <c r="W32" s="214">
        <f>ROUND(BA87+SUM(CE92:CE96),2)</f>
        <v>0</v>
      </c>
      <c r="X32" s="213"/>
      <c r="Y32" s="213"/>
      <c r="Z32" s="213"/>
      <c r="AA32" s="213"/>
      <c r="AB32" s="213"/>
      <c r="AC32" s="213"/>
      <c r="AD32" s="213"/>
      <c r="AE32" s="213"/>
      <c r="AF32" s="42"/>
      <c r="AG32" s="42"/>
      <c r="AH32" s="42"/>
      <c r="AI32" s="42"/>
      <c r="AJ32" s="42"/>
      <c r="AK32" s="214">
        <f>ROUND(AW87+SUM(BZ92:BZ96),2)</f>
        <v>0</v>
      </c>
      <c r="AL32" s="213"/>
      <c r="AM32" s="213"/>
      <c r="AN32" s="213"/>
      <c r="AO32" s="213"/>
      <c r="AP32" s="42"/>
      <c r="AQ32" s="46"/>
      <c r="BE32" s="202"/>
    </row>
    <row r="33" spans="2:57" s="2" customFormat="1" ht="14.45" hidden="1" customHeight="1">
      <c r="B33" s="41"/>
      <c r="C33" s="42"/>
      <c r="D33" s="42"/>
      <c r="E33" s="42"/>
      <c r="F33" s="43" t="s">
        <v>47</v>
      </c>
      <c r="G33" s="42"/>
      <c r="H33" s="42"/>
      <c r="I33" s="42"/>
      <c r="J33" s="42"/>
      <c r="K33" s="42"/>
      <c r="L33" s="212">
        <v>0.21</v>
      </c>
      <c r="M33" s="213"/>
      <c r="N33" s="213"/>
      <c r="O33" s="213"/>
      <c r="P33" s="42"/>
      <c r="Q33" s="42"/>
      <c r="R33" s="42"/>
      <c r="S33" s="42"/>
      <c r="T33" s="45" t="s">
        <v>45</v>
      </c>
      <c r="U33" s="42"/>
      <c r="V33" s="42"/>
      <c r="W33" s="214">
        <f>ROUND(BB87+SUM(CF92:CF96),2)</f>
        <v>0</v>
      </c>
      <c r="X33" s="213"/>
      <c r="Y33" s="213"/>
      <c r="Z33" s="213"/>
      <c r="AA33" s="213"/>
      <c r="AB33" s="213"/>
      <c r="AC33" s="213"/>
      <c r="AD33" s="213"/>
      <c r="AE33" s="213"/>
      <c r="AF33" s="42"/>
      <c r="AG33" s="42"/>
      <c r="AH33" s="42"/>
      <c r="AI33" s="42"/>
      <c r="AJ33" s="42"/>
      <c r="AK33" s="214">
        <v>0</v>
      </c>
      <c r="AL33" s="213"/>
      <c r="AM33" s="213"/>
      <c r="AN33" s="213"/>
      <c r="AO33" s="213"/>
      <c r="AP33" s="42"/>
      <c r="AQ33" s="46"/>
      <c r="BE33" s="202"/>
    </row>
    <row r="34" spans="2:57" s="2" customFormat="1" ht="14.45" hidden="1" customHeight="1">
      <c r="B34" s="41"/>
      <c r="C34" s="42"/>
      <c r="D34" s="42"/>
      <c r="E34" s="42"/>
      <c r="F34" s="43" t="s">
        <v>48</v>
      </c>
      <c r="G34" s="42"/>
      <c r="H34" s="42"/>
      <c r="I34" s="42"/>
      <c r="J34" s="42"/>
      <c r="K34" s="42"/>
      <c r="L34" s="212">
        <v>0.15</v>
      </c>
      <c r="M34" s="213"/>
      <c r="N34" s="213"/>
      <c r="O34" s="213"/>
      <c r="P34" s="42"/>
      <c r="Q34" s="42"/>
      <c r="R34" s="42"/>
      <c r="S34" s="42"/>
      <c r="T34" s="45" t="s">
        <v>45</v>
      </c>
      <c r="U34" s="42"/>
      <c r="V34" s="42"/>
      <c r="W34" s="214">
        <f>ROUND(BC87+SUM(CG92:CG96),2)</f>
        <v>0</v>
      </c>
      <c r="X34" s="213"/>
      <c r="Y34" s="213"/>
      <c r="Z34" s="213"/>
      <c r="AA34" s="213"/>
      <c r="AB34" s="213"/>
      <c r="AC34" s="213"/>
      <c r="AD34" s="213"/>
      <c r="AE34" s="213"/>
      <c r="AF34" s="42"/>
      <c r="AG34" s="42"/>
      <c r="AH34" s="42"/>
      <c r="AI34" s="42"/>
      <c r="AJ34" s="42"/>
      <c r="AK34" s="214">
        <v>0</v>
      </c>
      <c r="AL34" s="213"/>
      <c r="AM34" s="213"/>
      <c r="AN34" s="213"/>
      <c r="AO34" s="213"/>
      <c r="AP34" s="42"/>
      <c r="AQ34" s="46"/>
      <c r="BE34" s="202"/>
    </row>
    <row r="35" spans="2:57" s="2" customFormat="1" ht="14.45" hidden="1" customHeight="1">
      <c r="B35" s="41"/>
      <c r="C35" s="42"/>
      <c r="D35" s="42"/>
      <c r="E35" s="42"/>
      <c r="F35" s="43" t="s">
        <v>49</v>
      </c>
      <c r="G35" s="42"/>
      <c r="H35" s="42"/>
      <c r="I35" s="42"/>
      <c r="J35" s="42"/>
      <c r="K35" s="42"/>
      <c r="L35" s="212">
        <v>0</v>
      </c>
      <c r="M35" s="213"/>
      <c r="N35" s="213"/>
      <c r="O35" s="213"/>
      <c r="P35" s="42"/>
      <c r="Q35" s="42"/>
      <c r="R35" s="42"/>
      <c r="S35" s="42"/>
      <c r="T35" s="45" t="s">
        <v>45</v>
      </c>
      <c r="U35" s="42"/>
      <c r="V35" s="42"/>
      <c r="W35" s="214">
        <f>ROUND(BD87+SUM(CH92:CH96),2)</f>
        <v>0</v>
      </c>
      <c r="X35" s="213"/>
      <c r="Y35" s="213"/>
      <c r="Z35" s="213"/>
      <c r="AA35" s="213"/>
      <c r="AB35" s="213"/>
      <c r="AC35" s="213"/>
      <c r="AD35" s="213"/>
      <c r="AE35" s="213"/>
      <c r="AF35" s="42"/>
      <c r="AG35" s="42"/>
      <c r="AH35" s="42"/>
      <c r="AI35" s="42"/>
      <c r="AJ35" s="42"/>
      <c r="AK35" s="214">
        <v>0</v>
      </c>
      <c r="AL35" s="213"/>
      <c r="AM35" s="213"/>
      <c r="AN35" s="213"/>
      <c r="AO35" s="213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50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51</v>
      </c>
      <c r="U37" s="49"/>
      <c r="V37" s="49"/>
      <c r="W37" s="49"/>
      <c r="X37" s="215" t="s">
        <v>52</v>
      </c>
      <c r="Y37" s="216"/>
      <c r="Z37" s="216"/>
      <c r="AA37" s="216"/>
      <c r="AB37" s="216"/>
      <c r="AC37" s="49"/>
      <c r="AD37" s="49"/>
      <c r="AE37" s="49"/>
      <c r="AF37" s="49"/>
      <c r="AG37" s="49"/>
      <c r="AH37" s="49"/>
      <c r="AI37" s="49"/>
      <c r="AJ37" s="49"/>
      <c r="AK37" s="217">
        <f>SUM(AK29:AK35)</f>
        <v>0</v>
      </c>
      <c r="AL37" s="216"/>
      <c r="AM37" s="216"/>
      <c r="AN37" s="216"/>
      <c r="AO37" s="218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 ht="13.5">
      <c r="B39" s="23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4"/>
    </row>
    <row r="40" spans="2:57" ht="13.5">
      <c r="B40" s="23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4"/>
    </row>
    <row r="41" spans="2:57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4"/>
    </row>
    <row r="42" spans="2:57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4"/>
    </row>
    <row r="43" spans="2:57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4"/>
    </row>
    <row r="44" spans="2:57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4"/>
    </row>
    <row r="45" spans="2:57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4"/>
    </row>
    <row r="46" spans="2:57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4"/>
    </row>
    <row r="47" spans="2:57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4"/>
    </row>
    <row r="48" spans="2:57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4"/>
    </row>
    <row r="49" spans="2:43" s="1" customFormat="1">
      <c r="B49" s="36"/>
      <c r="C49" s="37"/>
      <c r="D49" s="51" t="s">
        <v>53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54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3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4"/>
    </row>
    <row r="51" spans="2:43" ht="13.5">
      <c r="B51" s="23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4"/>
    </row>
    <row r="52" spans="2:43" ht="13.5">
      <c r="B52" s="23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4"/>
    </row>
    <row r="53" spans="2:43" ht="13.5">
      <c r="B53" s="23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4"/>
    </row>
    <row r="54" spans="2:43" ht="13.5">
      <c r="B54" s="23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4"/>
    </row>
    <row r="55" spans="2:43" ht="13.5">
      <c r="B55" s="23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4"/>
    </row>
    <row r="56" spans="2:43" ht="13.5">
      <c r="B56" s="23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4"/>
    </row>
    <row r="57" spans="2:43" ht="13.5">
      <c r="B57" s="23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4"/>
    </row>
    <row r="58" spans="2:43" s="1" customFormat="1">
      <c r="B58" s="36"/>
      <c r="C58" s="37"/>
      <c r="D58" s="56" t="s">
        <v>55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56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55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56</v>
      </c>
      <c r="AN58" s="57"/>
      <c r="AO58" s="59"/>
      <c r="AP58" s="37"/>
      <c r="AQ58" s="38"/>
    </row>
    <row r="59" spans="2:43" ht="13.5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4"/>
    </row>
    <row r="60" spans="2:43" s="1" customFormat="1">
      <c r="B60" s="36"/>
      <c r="C60" s="37"/>
      <c r="D60" s="51" t="s">
        <v>57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58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3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4"/>
    </row>
    <row r="62" spans="2:43" ht="13.5">
      <c r="B62" s="23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4"/>
    </row>
    <row r="63" spans="2:43" ht="13.5">
      <c r="B63" s="23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4"/>
    </row>
    <row r="64" spans="2:43" ht="13.5">
      <c r="B64" s="23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4"/>
    </row>
    <row r="65" spans="2:43" ht="13.5">
      <c r="B65" s="23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4"/>
    </row>
    <row r="66" spans="2:43" ht="13.5">
      <c r="B66" s="23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4"/>
    </row>
    <row r="67" spans="2:43" ht="13.5">
      <c r="B67" s="23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4"/>
    </row>
    <row r="68" spans="2:43" ht="13.5">
      <c r="B68" s="23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4"/>
    </row>
    <row r="69" spans="2:43" s="1" customFormat="1">
      <c r="B69" s="36"/>
      <c r="C69" s="37"/>
      <c r="D69" s="56" t="s">
        <v>55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56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55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56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199" t="s">
        <v>59</v>
      </c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200"/>
      <c r="Z76" s="200"/>
      <c r="AA76" s="200"/>
      <c r="AB76" s="200"/>
      <c r="AC76" s="200"/>
      <c r="AD76" s="200"/>
      <c r="AE76" s="200"/>
      <c r="AF76" s="200"/>
      <c r="AG76" s="200"/>
      <c r="AH76" s="200"/>
      <c r="AI76" s="200"/>
      <c r="AJ76" s="200"/>
      <c r="AK76" s="200"/>
      <c r="AL76" s="200"/>
      <c r="AM76" s="200"/>
      <c r="AN76" s="200"/>
      <c r="AO76" s="200"/>
      <c r="AP76" s="200"/>
      <c r="AQ76" s="38"/>
    </row>
    <row r="77" spans="2:43" s="3" customFormat="1" ht="14.45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1060000798P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19" t="str">
        <f>K6</f>
        <v>OPRAVA KOMUNIKACE MILEVSKO, UL. SIBIŘSKÁ, KPT. JAROŠE, SADOVÁ</v>
      </c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20"/>
      <c r="Z78" s="220"/>
      <c r="AA78" s="220"/>
      <c r="AB78" s="220"/>
      <c r="AC78" s="220"/>
      <c r="AD78" s="220"/>
      <c r="AE78" s="220"/>
      <c r="AF78" s="220"/>
      <c r="AG78" s="220"/>
      <c r="AH78" s="220"/>
      <c r="AI78" s="220"/>
      <c r="AJ78" s="220"/>
      <c r="AK78" s="220"/>
      <c r="AL78" s="220"/>
      <c r="AM78" s="220"/>
      <c r="AN78" s="220"/>
      <c r="AO78" s="220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1" t="s">
        <v>24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Milevsko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26</v>
      </c>
      <c r="AJ80" s="37"/>
      <c r="AK80" s="37"/>
      <c r="AL80" s="37"/>
      <c r="AM80" s="74" t="str">
        <f>IF(AN8= "","",AN8)</f>
        <v>6. 11. 2017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>
      <c r="B82" s="36"/>
      <c r="C82" s="31" t="s">
        <v>28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Město Milevsko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34</v>
      </c>
      <c r="AJ82" s="37"/>
      <c r="AK82" s="37"/>
      <c r="AL82" s="37"/>
      <c r="AM82" s="221" t="str">
        <f>IF(E17="","",E17)</f>
        <v>Zdeněk Troup</v>
      </c>
      <c r="AN82" s="221"/>
      <c r="AO82" s="221"/>
      <c r="AP82" s="221"/>
      <c r="AQ82" s="38"/>
      <c r="AS82" s="222" t="s">
        <v>60</v>
      </c>
      <c r="AT82" s="223"/>
      <c r="AU82" s="75"/>
      <c r="AV82" s="75"/>
      <c r="AW82" s="75"/>
      <c r="AX82" s="75"/>
      <c r="AY82" s="75"/>
      <c r="AZ82" s="75"/>
      <c r="BA82" s="75"/>
      <c r="BB82" s="75"/>
      <c r="BC82" s="75"/>
      <c r="BD82" s="76"/>
    </row>
    <row r="83" spans="1:89" s="1" customFormat="1">
      <c r="B83" s="36"/>
      <c r="C83" s="31" t="s">
        <v>32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37</v>
      </c>
      <c r="AJ83" s="37"/>
      <c r="AK83" s="37"/>
      <c r="AL83" s="37"/>
      <c r="AM83" s="221" t="str">
        <f>IF(E20="","",E20)</f>
        <v>Vladimír Žižka</v>
      </c>
      <c r="AN83" s="221"/>
      <c r="AO83" s="221"/>
      <c r="AP83" s="221"/>
      <c r="AQ83" s="38"/>
      <c r="AS83" s="224"/>
      <c r="AT83" s="225"/>
      <c r="AU83" s="77"/>
      <c r="AV83" s="77"/>
      <c r="AW83" s="77"/>
      <c r="AX83" s="77"/>
      <c r="AY83" s="77"/>
      <c r="AZ83" s="77"/>
      <c r="BA83" s="77"/>
      <c r="BB83" s="77"/>
      <c r="BC83" s="77"/>
      <c r="BD83" s="78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26"/>
      <c r="AT84" s="227"/>
      <c r="AU84" s="37"/>
      <c r="AV84" s="37"/>
      <c r="AW84" s="37"/>
      <c r="AX84" s="37"/>
      <c r="AY84" s="37"/>
      <c r="AZ84" s="37"/>
      <c r="BA84" s="37"/>
      <c r="BB84" s="37"/>
      <c r="BC84" s="37"/>
      <c r="BD84" s="79"/>
    </row>
    <row r="85" spans="1:89" s="1" customFormat="1" ht="29.25" customHeight="1">
      <c r="B85" s="36"/>
      <c r="C85" s="228" t="s">
        <v>61</v>
      </c>
      <c r="D85" s="229"/>
      <c r="E85" s="229"/>
      <c r="F85" s="229"/>
      <c r="G85" s="229"/>
      <c r="H85" s="80"/>
      <c r="I85" s="230" t="s">
        <v>62</v>
      </c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30" t="s">
        <v>63</v>
      </c>
      <c r="AH85" s="229"/>
      <c r="AI85" s="229"/>
      <c r="AJ85" s="229"/>
      <c r="AK85" s="229"/>
      <c r="AL85" s="229"/>
      <c r="AM85" s="229"/>
      <c r="AN85" s="230" t="s">
        <v>64</v>
      </c>
      <c r="AO85" s="229"/>
      <c r="AP85" s="231"/>
      <c r="AQ85" s="38"/>
      <c r="AS85" s="81" t="s">
        <v>65</v>
      </c>
      <c r="AT85" s="82" t="s">
        <v>66</v>
      </c>
      <c r="AU85" s="82" t="s">
        <v>67</v>
      </c>
      <c r="AV85" s="82" t="s">
        <v>68</v>
      </c>
      <c r="AW85" s="82" t="s">
        <v>69</v>
      </c>
      <c r="AX85" s="82" t="s">
        <v>70</v>
      </c>
      <c r="AY85" s="82" t="s">
        <v>71</v>
      </c>
      <c r="AZ85" s="82" t="s">
        <v>72</v>
      </c>
      <c r="BA85" s="82" t="s">
        <v>73</v>
      </c>
      <c r="BB85" s="82" t="s">
        <v>74</v>
      </c>
      <c r="BC85" s="82" t="s">
        <v>75</v>
      </c>
      <c r="BD85" s="83" t="s">
        <v>76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5" t="s">
        <v>77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39">
        <f>ROUND(SUM(AG88:AG89),2)</f>
        <v>0</v>
      </c>
      <c r="AH87" s="239"/>
      <c r="AI87" s="239"/>
      <c r="AJ87" s="239"/>
      <c r="AK87" s="239"/>
      <c r="AL87" s="239"/>
      <c r="AM87" s="239"/>
      <c r="AN87" s="240">
        <f>SUM(AG87,AT87)</f>
        <v>0</v>
      </c>
      <c r="AO87" s="240"/>
      <c r="AP87" s="240"/>
      <c r="AQ87" s="72"/>
      <c r="AS87" s="87">
        <f>ROUND(SUM(AS88:AS89),2)</f>
        <v>0</v>
      </c>
      <c r="AT87" s="88">
        <f>ROUND(SUM(AV87:AW87),2)</f>
        <v>0</v>
      </c>
      <c r="AU87" s="89">
        <f>ROUND(SUM(AU88:AU89),5)</f>
        <v>0</v>
      </c>
      <c r="AV87" s="88">
        <f>ROUND(AZ87*L31,2)</f>
        <v>0</v>
      </c>
      <c r="AW87" s="88">
        <f>ROUND(BA87*L32,2)</f>
        <v>0</v>
      </c>
      <c r="AX87" s="88">
        <f>ROUND(BB87*L31,2)</f>
        <v>0</v>
      </c>
      <c r="AY87" s="88">
        <f>ROUND(BC87*L32,2)</f>
        <v>0</v>
      </c>
      <c r="AZ87" s="88">
        <f>ROUND(SUM(AZ88:AZ89),2)</f>
        <v>0</v>
      </c>
      <c r="BA87" s="88">
        <f>ROUND(SUM(BA88:BA89),2)</f>
        <v>0</v>
      </c>
      <c r="BB87" s="88">
        <f>ROUND(SUM(BB88:BB89),2)</f>
        <v>0</v>
      </c>
      <c r="BC87" s="88">
        <f>ROUND(SUM(BC88:BC89),2)</f>
        <v>0</v>
      </c>
      <c r="BD87" s="90">
        <f>ROUND(SUM(BD88:BD89),2)</f>
        <v>0</v>
      </c>
      <c r="BS87" s="91" t="s">
        <v>78</v>
      </c>
      <c r="BT87" s="91" t="s">
        <v>79</v>
      </c>
      <c r="BU87" s="92" t="s">
        <v>80</v>
      </c>
      <c r="BV87" s="91" t="s">
        <v>81</v>
      </c>
      <c r="BW87" s="91" t="s">
        <v>82</v>
      </c>
      <c r="BX87" s="91" t="s">
        <v>83</v>
      </c>
    </row>
    <row r="88" spans="1:89" s="5" customFormat="1" ht="22.5" customHeight="1">
      <c r="A88" s="93" t="s">
        <v>84</v>
      </c>
      <c r="B88" s="94"/>
      <c r="C88" s="95"/>
      <c r="D88" s="234" t="s">
        <v>85</v>
      </c>
      <c r="E88" s="234"/>
      <c r="F88" s="234"/>
      <c r="G88" s="234"/>
      <c r="H88" s="234"/>
      <c r="I88" s="96"/>
      <c r="J88" s="234" t="s">
        <v>86</v>
      </c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  <c r="AF88" s="234"/>
      <c r="AG88" s="232">
        <f>'SO-05.1 - Oprava komunika...'!M30</f>
        <v>0</v>
      </c>
      <c r="AH88" s="233"/>
      <c r="AI88" s="233"/>
      <c r="AJ88" s="233"/>
      <c r="AK88" s="233"/>
      <c r="AL88" s="233"/>
      <c r="AM88" s="233"/>
      <c r="AN88" s="232">
        <f>SUM(AG88,AT88)</f>
        <v>0</v>
      </c>
      <c r="AO88" s="233"/>
      <c r="AP88" s="233"/>
      <c r="AQ88" s="97"/>
      <c r="AS88" s="98">
        <f>'SO-05.1 - Oprava komunika...'!M28</f>
        <v>0</v>
      </c>
      <c r="AT88" s="99">
        <f>ROUND(SUM(AV88:AW88),2)</f>
        <v>0</v>
      </c>
      <c r="AU88" s="100">
        <f>'SO-05.1 - Oprava komunika...'!W125</f>
        <v>0</v>
      </c>
      <c r="AV88" s="99">
        <f>'SO-05.1 - Oprava komunika...'!M32</f>
        <v>0</v>
      </c>
      <c r="AW88" s="99">
        <f>'SO-05.1 - Oprava komunika...'!M33</f>
        <v>0</v>
      </c>
      <c r="AX88" s="99">
        <f>'SO-05.1 - Oprava komunika...'!M34</f>
        <v>0</v>
      </c>
      <c r="AY88" s="99">
        <f>'SO-05.1 - Oprava komunika...'!M35</f>
        <v>0</v>
      </c>
      <c r="AZ88" s="99">
        <f>'SO-05.1 - Oprava komunika...'!H32</f>
        <v>0</v>
      </c>
      <c r="BA88" s="99">
        <f>'SO-05.1 - Oprava komunika...'!H33</f>
        <v>0</v>
      </c>
      <c r="BB88" s="99">
        <f>'SO-05.1 - Oprava komunika...'!H34</f>
        <v>0</v>
      </c>
      <c r="BC88" s="99">
        <f>'SO-05.1 - Oprava komunika...'!H35</f>
        <v>0</v>
      </c>
      <c r="BD88" s="101">
        <f>'SO-05.1 - Oprava komunika...'!H36</f>
        <v>0</v>
      </c>
      <c r="BT88" s="102" t="s">
        <v>87</v>
      </c>
      <c r="BV88" s="102" t="s">
        <v>81</v>
      </c>
      <c r="BW88" s="102" t="s">
        <v>88</v>
      </c>
      <c r="BX88" s="102" t="s">
        <v>82</v>
      </c>
    </row>
    <row r="89" spans="1:89" s="5" customFormat="1" ht="37.5" customHeight="1">
      <c r="A89" s="93" t="s">
        <v>84</v>
      </c>
      <c r="B89" s="94"/>
      <c r="C89" s="95"/>
      <c r="D89" s="234" t="s">
        <v>89</v>
      </c>
      <c r="E89" s="234"/>
      <c r="F89" s="234"/>
      <c r="G89" s="234"/>
      <c r="H89" s="234"/>
      <c r="I89" s="96"/>
      <c r="J89" s="234" t="s">
        <v>90</v>
      </c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2">
        <f>'SO-05.2 - Oprava komunika...'!M30</f>
        <v>0</v>
      </c>
      <c r="AH89" s="233"/>
      <c r="AI89" s="233"/>
      <c r="AJ89" s="233"/>
      <c r="AK89" s="233"/>
      <c r="AL89" s="233"/>
      <c r="AM89" s="233"/>
      <c r="AN89" s="232">
        <f>SUM(AG89,AT89)</f>
        <v>0</v>
      </c>
      <c r="AO89" s="233"/>
      <c r="AP89" s="233"/>
      <c r="AQ89" s="97"/>
      <c r="AS89" s="103">
        <f>'SO-05.2 - Oprava komunika...'!M28</f>
        <v>0</v>
      </c>
      <c r="AT89" s="104">
        <f>ROUND(SUM(AV89:AW89),2)</f>
        <v>0</v>
      </c>
      <c r="AU89" s="105">
        <f>'SO-05.2 - Oprava komunika...'!W125</f>
        <v>0</v>
      </c>
      <c r="AV89" s="104">
        <f>'SO-05.2 - Oprava komunika...'!M32</f>
        <v>0</v>
      </c>
      <c r="AW89" s="104">
        <f>'SO-05.2 - Oprava komunika...'!M33</f>
        <v>0</v>
      </c>
      <c r="AX89" s="104">
        <f>'SO-05.2 - Oprava komunika...'!M34</f>
        <v>0</v>
      </c>
      <c r="AY89" s="104">
        <f>'SO-05.2 - Oprava komunika...'!M35</f>
        <v>0</v>
      </c>
      <c r="AZ89" s="104">
        <f>'SO-05.2 - Oprava komunika...'!H32</f>
        <v>0</v>
      </c>
      <c r="BA89" s="104">
        <f>'SO-05.2 - Oprava komunika...'!H33</f>
        <v>0</v>
      </c>
      <c r="BB89" s="104">
        <f>'SO-05.2 - Oprava komunika...'!H34</f>
        <v>0</v>
      </c>
      <c r="BC89" s="104">
        <f>'SO-05.2 - Oprava komunika...'!H35</f>
        <v>0</v>
      </c>
      <c r="BD89" s="106">
        <f>'SO-05.2 - Oprava komunika...'!H36</f>
        <v>0</v>
      </c>
      <c r="BT89" s="102" t="s">
        <v>87</v>
      </c>
      <c r="BV89" s="102" t="s">
        <v>81</v>
      </c>
      <c r="BW89" s="102" t="s">
        <v>91</v>
      </c>
      <c r="BX89" s="102" t="s">
        <v>82</v>
      </c>
    </row>
    <row r="90" spans="1:89" ht="13.5">
      <c r="B90" s="23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4"/>
    </row>
    <row r="91" spans="1:89" s="1" customFormat="1" ht="30" customHeight="1">
      <c r="B91" s="36"/>
      <c r="C91" s="85" t="s">
        <v>92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240">
        <f>ROUND(SUM(AG92:AG95),2)</f>
        <v>0</v>
      </c>
      <c r="AH91" s="240"/>
      <c r="AI91" s="240"/>
      <c r="AJ91" s="240"/>
      <c r="AK91" s="240"/>
      <c r="AL91" s="240"/>
      <c r="AM91" s="240"/>
      <c r="AN91" s="240">
        <f>ROUND(SUM(AN92:AN95),2)</f>
        <v>0</v>
      </c>
      <c r="AO91" s="240"/>
      <c r="AP91" s="240"/>
      <c r="AQ91" s="38"/>
      <c r="AS91" s="81" t="s">
        <v>93</v>
      </c>
      <c r="AT91" s="82" t="s">
        <v>94</v>
      </c>
      <c r="AU91" s="82" t="s">
        <v>43</v>
      </c>
      <c r="AV91" s="83" t="s">
        <v>66</v>
      </c>
    </row>
    <row r="92" spans="1:89" s="1" customFormat="1" ht="19.899999999999999" customHeight="1">
      <c r="B92" s="36"/>
      <c r="C92" s="37"/>
      <c r="D92" s="107" t="s">
        <v>95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235">
        <f>ROUND(AG87*AS92,2)</f>
        <v>0</v>
      </c>
      <c r="AH92" s="236"/>
      <c r="AI92" s="236"/>
      <c r="AJ92" s="236"/>
      <c r="AK92" s="236"/>
      <c r="AL92" s="236"/>
      <c r="AM92" s="236"/>
      <c r="AN92" s="236">
        <f>ROUND(AG92+AV92,2)</f>
        <v>0</v>
      </c>
      <c r="AO92" s="236"/>
      <c r="AP92" s="236"/>
      <c r="AQ92" s="38"/>
      <c r="AS92" s="108">
        <v>0</v>
      </c>
      <c r="AT92" s="109" t="s">
        <v>96</v>
      </c>
      <c r="AU92" s="109" t="s">
        <v>44</v>
      </c>
      <c r="AV92" s="110">
        <f>ROUND(IF(AU92="základní",AG92*L31,IF(AU92="snížená",AG92*L32,0)),2)</f>
        <v>0</v>
      </c>
      <c r="BV92" s="19" t="s">
        <v>97</v>
      </c>
      <c r="BY92" s="111">
        <f>IF(AU92="základní",AV92,0)</f>
        <v>0</v>
      </c>
      <c r="BZ92" s="111">
        <f>IF(AU92="snížená",AV92,0)</f>
        <v>0</v>
      </c>
      <c r="CA92" s="111">
        <v>0</v>
      </c>
      <c r="CB92" s="111">
        <v>0</v>
      </c>
      <c r="CC92" s="111">
        <v>0</v>
      </c>
      <c r="CD92" s="111">
        <f>IF(AU92="základní",AG92,0)</f>
        <v>0</v>
      </c>
      <c r="CE92" s="111">
        <f>IF(AU92="snížená",AG92,0)</f>
        <v>0</v>
      </c>
      <c r="CF92" s="111">
        <f>IF(AU92="zákl. přenesená",AG92,0)</f>
        <v>0</v>
      </c>
      <c r="CG92" s="111">
        <f>IF(AU92="sníž. přenesená",AG92,0)</f>
        <v>0</v>
      </c>
      <c r="CH92" s="111">
        <f>IF(AU92="nulová",AG92,0)</f>
        <v>0</v>
      </c>
      <c r="CI92" s="19">
        <f>IF(AU92="základní",1,IF(AU92="snížená",2,IF(AU92="zákl. přenesená",4,IF(AU92="sníž. přenesená",5,3))))</f>
        <v>1</v>
      </c>
      <c r="CJ92" s="19">
        <f>IF(AT92="stavební čast",1,IF(8892="investiční čast",2,3))</f>
        <v>1</v>
      </c>
      <c r="CK92" s="19" t="str">
        <f>IF(D92="Vyplň vlastní","","x")</f>
        <v>x</v>
      </c>
    </row>
    <row r="93" spans="1:89" s="1" customFormat="1" ht="19.899999999999999" customHeight="1">
      <c r="B93" s="36"/>
      <c r="C93" s="37"/>
      <c r="D93" s="237" t="s">
        <v>98</v>
      </c>
      <c r="E93" s="238"/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8"/>
      <c r="U93" s="238"/>
      <c r="V93" s="238"/>
      <c r="W93" s="238"/>
      <c r="X93" s="238"/>
      <c r="Y93" s="238"/>
      <c r="Z93" s="238"/>
      <c r="AA93" s="238"/>
      <c r="AB93" s="238"/>
      <c r="AC93" s="37"/>
      <c r="AD93" s="37"/>
      <c r="AE93" s="37"/>
      <c r="AF93" s="37"/>
      <c r="AG93" s="235">
        <f>AG87*AS93</f>
        <v>0</v>
      </c>
      <c r="AH93" s="236"/>
      <c r="AI93" s="236"/>
      <c r="AJ93" s="236"/>
      <c r="AK93" s="236"/>
      <c r="AL93" s="236"/>
      <c r="AM93" s="236"/>
      <c r="AN93" s="236">
        <f>AG93+AV93</f>
        <v>0</v>
      </c>
      <c r="AO93" s="236"/>
      <c r="AP93" s="236"/>
      <c r="AQ93" s="38"/>
      <c r="AS93" s="112">
        <v>0</v>
      </c>
      <c r="AT93" s="113" t="s">
        <v>96</v>
      </c>
      <c r="AU93" s="113" t="s">
        <v>44</v>
      </c>
      <c r="AV93" s="114">
        <f>ROUND(IF(AU93="nulová",0,IF(OR(AU93="základní",AU93="zákl. přenesená"),AG93*L31,AG93*L32)),2)</f>
        <v>0</v>
      </c>
      <c r="BV93" s="19" t="s">
        <v>99</v>
      </c>
      <c r="BY93" s="111">
        <f>IF(AU93="základní",AV93,0)</f>
        <v>0</v>
      </c>
      <c r="BZ93" s="111">
        <f>IF(AU93="snížená",AV93,0)</f>
        <v>0</v>
      </c>
      <c r="CA93" s="111">
        <f>IF(AU93="zákl. přenesená",AV93,0)</f>
        <v>0</v>
      </c>
      <c r="CB93" s="111">
        <f>IF(AU93="sníž. přenesená",AV93,0)</f>
        <v>0</v>
      </c>
      <c r="CC93" s="111">
        <f>IF(AU93="nulová",AV93,0)</f>
        <v>0</v>
      </c>
      <c r="CD93" s="111">
        <f>IF(AU93="základní",AG93,0)</f>
        <v>0</v>
      </c>
      <c r="CE93" s="111">
        <f>IF(AU93="snížená",AG93,0)</f>
        <v>0</v>
      </c>
      <c r="CF93" s="111">
        <f>IF(AU93="zákl. přenesená",AG93,0)</f>
        <v>0</v>
      </c>
      <c r="CG93" s="111">
        <f>IF(AU93="sníž. přenesená",AG93,0)</f>
        <v>0</v>
      </c>
      <c r="CH93" s="111">
        <f>IF(AU93="nulová",AG93,0)</f>
        <v>0</v>
      </c>
      <c r="CI93" s="19">
        <f>IF(AU93="základní",1,IF(AU93="snížená",2,IF(AU93="zákl. přenesená",4,IF(AU93="sníž. přenesená",5,3))))</f>
        <v>1</v>
      </c>
      <c r="CJ93" s="19">
        <f>IF(AT93="stavební čast",1,IF(8893="investiční čast",2,3))</f>
        <v>1</v>
      </c>
      <c r="CK93" s="19" t="str">
        <f>IF(D93="Vyplň vlastní","","x")</f>
        <v/>
      </c>
    </row>
    <row r="94" spans="1:89" s="1" customFormat="1" ht="19.899999999999999" customHeight="1">
      <c r="B94" s="36"/>
      <c r="C94" s="37"/>
      <c r="D94" s="237" t="s">
        <v>98</v>
      </c>
      <c r="E94" s="238"/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37"/>
      <c r="AD94" s="37"/>
      <c r="AE94" s="37"/>
      <c r="AF94" s="37"/>
      <c r="AG94" s="235">
        <f>AG87*AS94</f>
        <v>0</v>
      </c>
      <c r="AH94" s="236"/>
      <c r="AI94" s="236"/>
      <c r="AJ94" s="236"/>
      <c r="AK94" s="236"/>
      <c r="AL94" s="236"/>
      <c r="AM94" s="236"/>
      <c r="AN94" s="236">
        <f>AG94+AV94</f>
        <v>0</v>
      </c>
      <c r="AO94" s="236"/>
      <c r="AP94" s="236"/>
      <c r="AQ94" s="38"/>
      <c r="AS94" s="112">
        <v>0</v>
      </c>
      <c r="AT94" s="113" t="s">
        <v>96</v>
      </c>
      <c r="AU94" s="113" t="s">
        <v>44</v>
      </c>
      <c r="AV94" s="114">
        <f>ROUND(IF(AU94="nulová",0,IF(OR(AU94="základní",AU94="zákl. přenesená"),AG94*L31,AG94*L32)),2)</f>
        <v>0</v>
      </c>
      <c r="BV94" s="19" t="s">
        <v>99</v>
      </c>
      <c r="BY94" s="111">
        <f>IF(AU94="základní",AV94,0)</f>
        <v>0</v>
      </c>
      <c r="BZ94" s="111">
        <f>IF(AU94="snížená",AV94,0)</f>
        <v>0</v>
      </c>
      <c r="CA94" s="111">
        <f>IF(AU94="zákl. přenesená",AV94,0)</f>
        <v>0</v>
      </c>
      <c r="CB94" s="111">
        <f>IF(AU94="sníž. přenesená",AV94,0)</f>
        <v>0</v>
      </c>
      <c r="CC94" s="111">
        <f>IF(AU94="nulová",AV94,0)</f>
        <v>0</v>
      </c>
      <c r="CD94" s="111">
        <f>IF(AU94="základní",AG94,0)</f>
        <v>0</v>
      </c>
      <c r="CE94" s="111">
        <f>IF(AU94="snížená",AG94,0)</f>
        <v>0</v>
      </c>
      <c r="CF94" s="111">
        <f>IF(AU94="zákl. přenesená",AG94,0)</f>
        <v>0</v>
      </c>
      <c r="CG94" s="111">
        <f>IF(AU94="sníž. přenesená",AG94,0)</f>
        <v>0</v>
      </c>
      <c r="CH94" s="111">
        <f>IF(AU94="nulová",AG94,0)</f>
        <v>0</v>
      </c>
      <c r="CI94" s="19">
        <f>IF(AU94="základní",1,IF(AU94="snížená",2,IF(AU94="zákl. přenesená",4,IF(AU94="sníž. přenesená",5,3))))</f>
        <v>1</v>
      </c>
      <c r="CJ94" s="19">
        <f>IF(AT94="stavební čast",1,IF(8894="investiční čast",2,3))</f>
        <v>1</v>
      </c>
      <c r="CK94" s="19" t="str">
        <f>IF(D94="Vyplň vlastní","","x")</f>
        <v/>
      </c>
    </row>
    <row r="95" spans="1:89" s="1" customFormat="1" ht="19.899999999999999" customHeight="1">
      <c r="B95" s="36"/>
      <c r="C95" s="37"/>
      <c r="D95" s="237" t="s">
        <v>98</v>
      </c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37"/>
      <c r="AD95" s="37"/>
      <c r="AE95" s="37"/>
      <c r="AF95" s="37"/>
      <c r="AG95" s="235">
        <f>AG87*AS95</f>
        <v>0</v>
      </c>
      <c r="AH95" s="236"/>
      <c r="AI95" s="236"/>
      <c r="AJ95" s="236"/>
      <c r="AK95" s="236"/>
      <c r="AL95" s="236"/>
      <c r="AM95" s="236"/>
      <c r="AN95" s="236">
        <f>AG95+AV95</f>
        <v>0</v>
      </c>
      <c r="AO95" s="236"/>
      <c r="AP95" s="236"/>
      <c r="AQ95" s="38"/>
      <c r="AS95" s="115">
        <v>0</v>
      </c>
      <c r="AT95" s="116" t="s">
        <v>96</v>
      </c>
      <c r="AU95" s="116" t="s">
        <v>44</v>
      </c>
      <c r="AV95" s="117">
        <f>ROUND(IF(AU95="nulová",0,IF(OR(AU95="základní",AU95="zákl. přenesená"),AG95*L31,AG95*L32)),2)</f>
        <v>0</v>
      </c>
      <c r="BV95" s="19" t="s">
        <v>99</v>
      </c>
      <c r="BY95" s="111">
        <f>IF(AU95="základní",AV95,0)</f>
        <v>0</v>
      </c>
      <c r="BZ95" s="111">
        <f>IF(AU95="snížená",AV95,0)</f>
        <v>0</v>
      </c>
      <c r="CA95" s="111">
        <f>IF(AU95="zákl. přenesená",AV95,0)</f>
        <v>0</v>
      </c>
      <c r="CB95" s="111">
        <f>IF(AU95="sníž. přenesená",AV95,0)</f>
        <v>0</v>
      </c>
      <c r="CC95" s="111">
        <f>IF(AU95="nulová",AV95,0)</f>
        <v>0</v>
      </c>
      <c r="CD95" s="111">
        <f>IF(AU95="základní",AG95,0)</f>
        <v>0</v>
      </c>
      <c r="CE95" s="111">
        <f>IF(AU95="snížená",AG95,0)</f>
        <v>0</v>
      </c>
      <c r="CF95" s="111">
        <f>IF(AU95="zákl. přenesená",AG95,0)</f>
        <v>0</v>
      </c>
      <c r="CG95" s="111">
        <f>IF(AU95="sníž. přenesená",AG95,0)</f>
        <v>0</v>
      </c>
      <c r="CH95" s="111">
        <f>IF(AU95="nulová",AG95,0)</f>
        <v>0</v>
      </c>
      <c r="CI95" s="19">
        <f>IF(AU95="základní",1,IF(AU95="snížená",2,IF(AU95="zákl. přenesená",4,IF(AU95="sníž. přenesená",5,3))))</f>
        <v>1</v>
      </c>
      <c r="CJ95" s="19">
        <f>IF(AT95="stavební čast",1,IF(8895="investiční čast",2,3))</f>
        <v>1</v>
      </c>
      <c r="CK95" s="19" t="str">
        <f>IF(D95="Vyplň vlastní","","x")</f>
        <v/>
      </c>
    </row>
    <row r="96" spans="1:89" s="1" customFormat="1" ht="10.9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8"/>
    </row>
    <row r="97" spans="2:43" s="1" customFormat="1" ht="30" customHeight="1">
      <c r="B97" s="36"/>
      <c r="C97" s="118" t="s">
        <v>100</v>
      </c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241">
        <f>ROUND(AG87+AG91,2)</f>
        <v>0</v>
      </c>
      <c r="AH97" s="241"/>
      <c r="AI97" s="241"/>
      <c r="AJ97" s="241"/>
      <c r="AK97" s="241"/>
      <c r="AL97" s="241"/>
      <c r="AM97" s="241"/>
      <c r="AN97" s="241">
        <f>AN87+AN91</f>
        <v>0</v>
      </c>
      <c r="AO97" s="241"/>
      <c r="AP97" s="241"/>
      <c r="AQ97" s="38"/>
    </row>
    <row r="98" spans="2:43" s="1" customFormat="1" ht="6.95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2"/>
    </row>
  </sheetData>
  <sheetProtection algorithmName="SHA-512" hashValue="v0M7XII8K5w4rhS4nBpNOWTWW6zxckzAWk+rShAqBPjyTDRcxdRs8g6m5xHdrW5IngVxmpPsvaSi0XNpmQuT+Q==" saltValue="kYxX24WKrVksrG21Dm6Mxg==" spinCount="100000" sheet="1" objects="1" scenarios="1" formatCells="0" formatColumns="0" formatRows="0" sort="0" autoFilter="0"/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-05.1 - Oprava komunika...'!C2" display="/"/>
    <hyperlink ref="A89" location="'SO-05.2 - Oprava komunika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101</v>
      </c>
      <c r="G1" s="15"/>
      <c r="H1" s="288" t="s">
        <v>102</v>
      </c>
      <c r="I1" s="288"/>
      <c r="J1" s="288"/>
      <c r="K1" s="288"/>
      <c r="L1" s="15" t="s">
        <v>103</v>
      </c>
      <c r="M1" s="13"/>
      <c r="N1" s="13"/>
      <c r="O1" s="14" t="s">
        <v>104</v>
      </c>
      <c r="P1" s="13"/>
      <c r="Q1" s="13"/>
      <c r="R1" s="13"/>
      <c r="S1" s="15" t="s">
        <v>105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7" t="s">
        <v>7</v>
      </c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S2" s="242" t="s">
        <v>8</v>
      </c>
      <c r="T2" s="243"/>
      <c r="U2" s="243"/>
      <c r="V2" s="243"/>
      <c r="W2" s="243"/>
      <c r="X2" s="243"/>
      <c r="Y2" s="243"/>
      <c r="Z2" s="243"/>
      <c r="AA2" s="243"/>
      <c r="AB2" s="243"/>
      <c r="AC2" s="243"/>
      <c r="AT2" s="19" t="s">
        <v>88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106</v>
      </c>
    </row>
    <row r="4" spans="1:66" ht="36.950000000000003" customHeight="1">
      <c r="B4" s="23"/>
      <c r="C4" s="199" t="s">
        <v>107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19</v>
      </c>
      <c r="E6" s="27"/>
      <c r="F6" s="244" t="str">
        <f>'Rekapitulace stavby'!K6</f>
        <v>OPRAVA KOMUNIKACE MILEVSKO, UL. SIBIŘSKÁ, KPT. JAROŠE, SADOVÁ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7"/>
      <c r="R6" s="24"/>
    </row>
    <row r="7" spans="1:66" s="1" customFormat="1" ht="32.85" customHeight="1">
      <c r="B7" s="36"/>
      <c r="C7" s="37"/>
      <c r="D7" s="30" t="s">
        <v>108</v>
      </c>
      <c r="E7" s="37"/>
      <c r="F7" s="205" t="s">
        <v>109</v>
      </c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7" t="str">
        <f>'Rekapitulace stavby'!AN8</f>
        <v>6. 11. 2017</v>
      </c>
      <c r="P9" s="248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3" t="s">
        <v>22</v>
      </c>
      <c r="P11" s="203"/>
      <c r="Q11" s="37"/>
      <c r="R11" s="38"/>
    </row>
    <row r="12" spans="1:66" s="1" customFormat="1" ht="18" customHeight="1">
      <c r="B12" s="36"/>
      <c r="C12" s="37"/>
      <c r="D12" s="37"/>
      <c r="E12" s="29" t="s">
        <v>30</v>
      </c>
      <c r="F12" s="37"/>
      <c r="G12" s="37"/>
      <c r="H12" s="37"/>
      <c r="I12" s="37"/>
      <c r="J12" s="37"/>
      <c r="K12" s="37"/>
      <c r="L12" s="37"/>
      <c r="M12" s="31" t="s">
        <v>31</v>
      </c>
      <c r="N12" s="37"/>
      <c r="O12" s="203" t="s">
        <v>22</v>
      </c>
      <c r="P12" s="203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32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49" t="str">
        <f>IF('Rekapitulace stavby'!AN13="","",'Rekapitulace stavby'!AN13)</f>
        <v>Vyplň údaj</v>
      </c>
      <c r="P14" s="203"/>
      <c r="Q14" s="37"/>
      <c r="R14" s="38"/>
    </row>
    <row r="15" spans="1:66" s="1" customFormat="1" ht="18" customHeight="1">
      <c r="B15" s="36"/>
      <c r="C15" s="37"/>
      <c r="D15" s="37"/>
      <c r="E15" s="249" t="str">
        <f>IF('Rekapitulace stavby'!E14="","",'Rekapitulace stavby'!E14)</f>
        <v>Vyplň údaj</v>
      </c>
      <c r="F15" s="250"/>
      <c r="G15" s="250"/>
      <c r="H15" s="250"/>
      <c r="I15" s="250"/>
      <c r="J15" s="250"/>
      <c r="K15" s="250"/>
      <c r="L15" s="250"/>
      <c r="M15" s="31" t="s">
        <v>31</v>
      </c>
      <c r="N15" s="37"/>
      <c r="O15" s="249" t="str">
        <f>IF('Rekapitulace stavby'!AN14="","",'Rekapitulace stavby'!AN14)</f>
        <v>Vyplň údaj</v>
      </c>
      <c r="P15" s="203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34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3" t="s">
        <v>22</v>
      </c>
      <c r="P17" s="203"/>
      <c r="Q17" s="37"/>
      <c r="R17" s="38"/>
    </row>
    <row r="18" spans="2:18" s="1" customFormat="1" ht="18" customHeight="1">
      <c r="B18" s="36"/>
      <c r="C18" s="37"/>
      <c r="D18" s="37"/>
      <c r="E18" s="29" t="s">
        <v>35</v>
      </c>
      <c r="F18" s="37"/>
      <c r="G18" s="37"/>
      <c r="H18" s="37"/>
      <c r="I18" s="37"/>
      <c r="J18" s="37"/>
      <c r="K18" s="37"/>
      <c r="L18" s="37"/>
      <c r="M18" s="31" t="s">
        <v>31</v>
      </c>
      <c r="N18" s="37"/>
      <c r="O18" s="203" t="s">
        <v>22</v>
      </c>
      <c r="P18" s="203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3" t="s">
        <v>22</v>
      </c>
      <c r="P20" s="203"/>
      <c r="Q20" s="37"/>
      <c r="R20" s="38"/>
    </row>
    <row r="21" spans="2:18" s="1" customFormat="1" ht="18" customHeight="1">
      <c r="B21" s="36"/>
      <c r="C21" s="37"/>
      <c r="D21" s="37"/>
      <c r="E21" s="29" t="s">
        <v>38</v>
      </c>
      <c r="F21" s="37"/>
      <c r="G21" s="37"/>
      <c r="H21" s="37"/>
      <c r="I21" s="37"/>
      <c r="J21" s="37"/>
      <c r="K21" s="37"/>
      <c r="L21" s="37"/>
      <c r="M21" s="31" t="s">
        <v>31</v>
      </c>
      <c r="N21" s="37"/>
      <c r="O21" s="203" t="s">
        <v>22</v>
      </c>
      <c r="P21" s="203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39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08" t="s">
        <v>22</v>
      </c>
      <c r="F24" s="208"/>
      <c r="G24" s="208"/>
      <c r="H24" s="208"/>
      <c r="I24" s="208"/>
      <c r="J24" s="208"/>
      <c r="K24" s="208"/>
      <c r="L24" s="208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110</v>
      </c>
      <c r="E27" s="37"/>
      <c r="F27" s="37"/>
      <c r="G27" s="37"/>
      <c r="H27" s="37"/>
      <c r="I27" s="37"/>
      <c r="J27" s="37"/>
      <c r="K27" s="37"/>
      <c r="L27" s="37"/>
      <c r="M27" s="209">
        <f>N88</f>
        <v>0</v>
      </c>
      <c r="N27" s="209"/>
      <c r="O27" s="209"/>
      <c r="P27" s="209"/>
      <c r="Q27" s="37"/>
      <c r="R27" s="38"/>
    </row>
    <row r="28" spans="2:18" s="1" customFormat="1" ht="14.45" customHeight="1">
      <c r="B28" s="36"/>
      <c r="C28" s="37"/>
      <c r="D28" s="35" t="s">
        <v>95</v>
      </c>
      <c r="E28" s="37"/>
      <c r="F28" s="37"/>
      <c r="G28" s="37"/>
      <c r="H28" s="37"/>
      <c r="I28" s="37"/>
      <c r="J28" s="37"/>
      <c r="K28" s="37"/>
      <c r="L28" s="37"/>
      <c r="M28" s="209">
        <f>N100</f>
        <v>0</v>
      </c>
      <c r="N28" s="209"/>
      <c r="O28" s="209"/>
      <c r="P28" s="209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42</v>
      </c>
      <c r="E30" s="37"/>
      <c r="F30" s="37"/>
      <c r="G30" s="37"/>
      <c r="H30" s="37"/>
      <c r="I30" s="37"/>
      <c r="J30" s="37"/>
      <c r="K30" s="37"/>
      <c r="L30" s="37"/>
      <c r="M30" s="251">
        <f>ROUND(M27+M28,2)</f>
        <v>0</v>
      </c>
      <c r="N30" s="246"/>
      <c r="O30" s="246"/>
      <c r="P30" s="246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43</v>
      </c>
      <c r="E32" s="43" t="s">
        <v>44</v>
      </c>
      <c r="F32" s="44">
        <v>0.21</v>
      </c>
      <c r="G32" s="123" t="s">
        <v>45</v>
      </c>
      <c r="H32" s="252">
        <f>ROUND((((SUM(BE100:BE107)+SUM(BE125:BE151))+SUM(BE153:BE157))),2)</f>
        <v>0</v>
      </c>
      <c r="I32" s="246"/>
      <c r="J32" s="246"/>
      <c r="K32" s="37"/>
      <c r="L32" s="37"/>
      <c r="M32" s="252">
        <f>ROUND(((ROUND((SUM(BE100:BE107)+SUM(BE125:BE151)), 2)*F32)+SUM(BE153:BE157)*F32),2)</f>
        <v>0</v>
      </c>
      <c r="N32" s="246"/>
      <c r="O32" s="246"/>
      <c r="P32" s="246"/>
      <c r="Q32" s="37"/>
      <c r="R32" s="38"/>
    </row>
    <row r="33" spans="2:18" s="1" customFormat="1" ht="14.45" customHeight="1">
      <c r="B33" s="36"/>
      <c r="C33" s="37"/>
      <c r="D33" s="37"/>
      <c r="E33" s="43" t="s">
        <v>46</v>
      </c>
      <c r="F33" s="44">
        <v>0.15</v>
      </c>
      <c r="G33" s="123" t="s">
        <v>45</v>
      </c>
      <c r="H33" s="252">
        <f>ROUND((((SUM(BF100:BF107)+SUM(BF125:BF151))+SUM(BF153:BF157))),2)</f>
        <v>0</v>
      </c>
      <c r="I33" s="246"/>
      <c r="J33" s="246"/>
      <c r="K33" s="37"/>
      <c r="L33" s="37"/>
      <c r="M33" s="252">
        <f>ROUND(((ROUND((SUM(BF100:BF107)+SUM(BF125:BF151)), 2)*F33)+SUM(BF153:BF157)*F33),2)</f>
        <v>0</v>
      </c>
      <c r="N33" s="246"/>
      <c r="O33" s="246"/>
      <c r="P33" s="246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47</v>
      </c>
      <c r="F34" s="44">
        <v>0.21</v>
      </c>
      <c r="G34" s="123" t="s">
        <v>45</v>
      </c>
      <c r="H34" s="252">
        <f>ROUND((((SUM(BG100:BG107)+SUM(BG125:BG151))+SUM(BG153:BG157))),2)</f>
        <v>0</v>
      </c>
      <c r="I34" s="246"/>
      <c r="J34" s="246"/>
      <c r="K34" s="37"/>
      <c r="L34" s="37"/>
      <c r="M34" s="252">
        <v>0</v>
      </c>
      <c r="N34" s="246"/>
      <c r="O34" s="246"/>
      <c r="P34" s="246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48</v>
      </c>
      <c r="F35" s="44">
        <v>0.15</v>
      </c>
      <c r="G35" s="123" t="s">
        <v>45</v>
      </c>
      <c r="H35" s="252">
        <f>ROUND((((SUM(BH100:BH107)+SUM(BH125:BH151))+SUM(BH153:BH157))),2)</f>
        <v>0</v>
      </c>
      <c r="I35" s="246"/>
      <c r="J35" s="246"/>
      <c r="K35" s="37"/>
      <c r="L35" s="37"/>
      <c r="M35" s="252">
        <v>0</v>
      </c>
      <c r="N35" s="246"/>
      <c r="O35" s="246"/>
      <c r="P35" s="246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49</v>
      </c>
      <c r="F36" s="44">
        <v>0</v>
      </c>
      <c r="G36" s="123" t="s">
        <v>45</v>
      </c>
      <c r="H36" s="252">
        <f>ROUND((((SUM(BI100:BI107)+SUM(BI125:BI151))+SUM(BI153:BI157))),2)</f>
        <v>0</v>
      </c>
      <c r="I36" s="246"/>
      <c r="J36" s="246"/>
      <c r="K36" s="37"/>
      <c r="L36" s="37"/>
      <c r="M36" s="252">
        <v>0</v>
      </c>
      <c r="N36" s="246"/>
      <c r="O36" s="246"/>
      <c r="P36" s="246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50</v>
      </c>
      <c r="E38" s="80"/>
      <c r="F38" s="80"/>
      <c r="G38" s="125" t="s">
        <v>51</v>
      </c>
      <c r="H38" s="126" t="s">
        <v>52</v>
      </c>
      <c r="I38" s="80"/>
      <c r="J38" s="80"/>
      <c r="K38" s="80"/>
      <c r="L38" s="253">
        <f>SUM(M30:M36)</f>
        <v>0</v>
      </c>
      <c r="M38" s="253"/>
      <c r="N38" s="253"/>
      <c r="O38" s="253"/>
      <c r="P38" s="254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53</v>
      </c>
      <c r="E50" s="52"/>
      <c r="F50" s="52"/>
      <c r="G50" s="52"/>
      <c r="H50" s="53"/>
      <c r="I50" s="37"/>
      <c r="J50" s="51" t="s">
        <v>54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55</v>
      </c>
      <c r="E59" s="57"/>
      <c r="F59" s="57"/>
      <c r="G59" s="58" t="s">
        <v>56</v>
      </c>
      <c r="H59" s="59"/>
      <c r="I59" s="37"/>
      <c r="J59" s="56" t="s">
        <v>55</v>
      </c>
      <c r="K59" s="57"/>
      <c r="L59" s="57"/>
      <c r="M59" s="57"/>
      <c r="N59" s="58" t="s">
        <v>56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57</v>
      </c>
      <c r="E61" s="52"/>
      <c r="F61" s="52"/>
      <c r="G61" s="52"/>
      <c r="H61" s="53"/>
      <c r="I61" s="37"/>
      <c r="J61" s="51" t="s">
        <v>58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55</v>
      </c>
      <c r="E70" s="57"/>
      <c r="F70" s="57"/>
      <c r="G70" s="58" t="s">
        <v>56</v>
      </c>
      <c r="H70" s="59"/>
      <c r="I70" s="37"/>
      <c r="J70" s="56" t="s">
        <v>55</v>
      </c>
      <c r="K70" s="57"/>
      <c r="L70" s="57"/>
      <c r="M70" s="57"/>
      <c r="N70" s="58" t="s">
        <v>56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199" t="s">
        <v>111</v>
      </c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4" t="str">
        <f>F6</f>
        <v>OPRAVA KOMUNIKACE MILEVSKO, UL. SIBIŘSKÁ, KPT. JAROŠE, SADOVÁ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108</v>
      </c>
      <c r="D79" s="37"/>
      <c r="E79" s="37"/>
      <c r="F79" s="219" t="str">
        <f>F7</f>
        <v>SO-05.1 - Oprava komunikace ul. Sibiřská</v>
      </c>
      <c r="G79" s="246"/>
      <c r="H79" s="246"/>
      <c r="I79" s="246"/>
      <c r="J79" s="246"/>
      <c r="K79" s="246"/>
      <c r="L79" s="246"/>
      <c r="M79" s="246"/>
      <c r="N79" s="246"/>
      <c r="O79" s="246"/>
      <c r="P79" s="246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47" s="1" customFormat="1" ht="18" customHeight="1">
      <c r="B81" s="36"/>
      <c r="C81" s="31" t="s">
        <v>24</v>
      </c>
      <c r="D81" s="37"/>
      <c r="E81" s="37"/>
      <c r="F81" s="29" t="str">
        <f>F9</f>
        <v>Milevsko</v>
      </c>
      <c r="G81" s="37"/>
      <c r="H81" s="37"/>
      <c r="I81" s="37"/>
      <c r="J81" s="37"/>
      <c r="K81" s="31" t="s">
        <v>26</v>
      </c>
      <c r="L81" s="37"/>
      <c r="M81" s="248" t="str">
        <f>IF(O9="","",O9)</f>
        <v>6. 11. 2017</v>
      </c>
      <c r="N81" s="248"/>
      <c r="O81" s="248"/>
      <c r="P81" s="248"/>
      <c r="Q81" s="37"/>
      <c r="R81" s="38"/>
      <c r="T81" s="130"/>
      <c r="U81" s="130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47" s="1" customFormat="1">
      <c r="B83" s="36"/>
      <c r="C83" s="31" t="s">
        <v>28</v>
      </c>
      <c r="D83" s="37"/>
      <c r="E83" s="37"/>
      <c r="F83" s="29" t="str">
        <f>E12</f>
        <v>Město Milevsko</v>
      </c>
      <c r="G83" s="37"/>
      <c r="H83" s="37"/>
      <c r="I83" s="37"/>
      <c r="J83" s="37"/>
      <c r="K83" s="31" t="s">
        <v>34</v>
      </c>
      <c r="L83" s="37"/>
      <c r="M83" s="203" t="str">
        <f>E18</f>
        <v>Zdeněk Troup</v>
      </c>
      <c r="N83" s="203"/>
      <c r="O83" s="203"/>
      <c r="P83" s="203"/>
      <c r="Q83" s="203"/>
      <c r="R83" s="38"/>
      <c r="T83" s="130"/>
      <c r="U83" s="130"/>
    </row>
    <row r="84" spans="2:47" s="1" customFormat="1" ht="14.45" customHeight="1">
      <c r="B84" s="36"/>
      <c r="C84" s="31" t="s">
        <v>32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203" t="str">
        <f>E21</f>
        <v>Vladimír Žižka</v>
      </c>
      <c r="N84" s="203"/>
      <c r="O84" s="203"/>
      <c r="P84" s="203"/>
      <c r="Q84" s="203"/>
      <c r="R84" s="38"/>
      <c r="T84" s="130"/>
      <c r="U84" s="130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47" s="1" customFormat="1" ht="29.25" customHeight="1">
      <c r="B86" s="36"/>
      <c r="C86" s="255" t="s">
        <v>112</v>
      </c>
      <c r="D86" s="256"/>
      <c r="E86" s="256"/>
      <c r="F86" s="256"/>
      <c r="G86" s="256"/>
      <c r="H86" s="119"/>
      <c r="I86" s="119"/>
      <c r="J86" s="119"/>
      <c r="K86" s="119"/>
      <c r="L86" s="119"/>
      <c r="M86" s="119"/>
      <c r="N86" s="255" t="s">
        <v>113</v>
      </c>
      <c r="O86" s="256"/>
      <c r="P86" s="256"/>
      <c r="Q86" s="256"/>
      <c r="R86" s="38"/>
      <c r="T86" s="130"/>
      <c r="U86" s="130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47" s="1" customFormat="1" ht="29.25" customHeight="1">
      <c r="B88" s="36"/>
      <c r="C88" s="131" t="s">
        <v>114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40">
        <f>N125</f>
        <v>0</v>
      </c>
      <c r="O88" s="257"/>
      <c r="P88" s="257"/>
      <c r="Q88" s="257"/>
      <c r="R88" s="38"/>
      <c r="T88" s="130"/>
      <c r="U88" s="130"/>
      <c r="AU88" s="19" t="s">
        <v>115</v>
      </c>
    </row>
    <row r="89" spans="2:47" s="6" customFormat="1" ht="24.95" customHeight="1">
      <c r="B89" s="132"/>
      <c r="C89" s="133"/>
      <c r="D89" s="134" t="s">
        <v>116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8">
        <f>N126</f>
        <v>0</v>
      </c>
      <c r="O89" s="259"/>
      <c r="P89" s="259"/>
      <c r="Q89" s="259"/>
      <c r="R89" s="135"/>
      <c r="T89" s="136"/>
      <c r="U89" s="136"/>
    </row>
    <row r="90" spans="2:47" s="7" customFormat="1" ht="19.899999999999999" customHeight="1">
      <c r="B90" s="137"/>
      <c r="C90" s="138"/>
      <c r="D90" s="107" t="s">
        <v>117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36">
        <f>N127</f>
        <v>0</v>
      </c>
      <c r="O90" s="260"/>
      <c r="P90" s="260"/>
      <c r="Q90" s="260"/>
      <c r="R90" s="139"/>
      <c r="T90" s="140"/>
      <c r="U90" s="140"/>
    </row>
    <row r="91" spans="2:47" s="7" customFormat="1" ht="14.85" customHeight="1">
      <c r="B91" s="137"/>
      <c r="C91" s="138"/>
      <c r="D91" s="107" t="s">
        <v>118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36">
        <f>N128</f>
        <v>0</v>
      </c>
      <c r="O91" s="260"/>
      <c r="P91" s="260"/>
      <c r="Q91" s="260"/>
      <c r="R91" s="139"/>
      <c r="T91" s="140"/>
      <c r="U91" s="140"/>
    </row>
    <row r="92" spans="2:47" s="7" customFormat="1" ht="19.899999999999999" customHeight="1">
      <c r="B92" s="137"/>
      <c r="C92" s="138"/>
      <c r="D92" s="107" t="s">
        <v>119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36">
        <f>N132</f>
        <v>0</v>
      </c>
      <c r="O92" s="260"/>
      <c r="P92" s="260"/>
      <c r="Q92" s="260"/>
      <c r="R92" s="139"/>
      <c r="T92" s="140"/>
      <c r="U92" s="140"/>
    </row>
    <row r="93" spans="2:47" s="7" customFormat="1" ht="14.85" customHeight="1">
      <c r="B93" s="137"/>
      <c r="C93" s="138"/>
      <c r="D93" s="107" t="s">
        <v>120</v>
      </c>
      <c r="E93" s="138"/>
      <c r="F93" s="138"/>
      <c r="G93" s="138"/>
      <c r="H93" s="138"/>
      <c r="I93" s="138"/>
      <c r="J93" s="138"/>
      <c r="K93" s="138"/>
      <c r="L93" s="138"/>
      <c r="M93" s="138"/>
      <c r="N93" s="236">
        <f>N133</f>
        <v>0</v>
      </c>
      <c r="O93" s="260"/>
      <c r="P93" s="260"/>
      <c r="Q93" s="260"/>
      <c r="R93" s="139"/>
      <c r="T93" s="140"/>
      <c r="U93" s="140"/>
    </row>
    <row r="94" spans="2:47" s="7" customFormat="1" ht="19.899999999999999" customHeight="1">
      <c r="B94" s="137"/>
      <c r="C94" s="138"/>
      <c r="D94" s="107" t="s">
        <v>121</v>
      </c>
      <c r="E94" s="138"/>
      <c r="F94" s="138"/>
      <c r="G94" s="138"/>
      <c r="H94" s="138"/>
      <c r="I94" s="138"/>
      <c r="J94" s="138"/>
      <c r="K94" s="138"/>
      <c r="L94" s="138"/>
      <c r="M94" s="138"/>
      <c r="N94" s="236">
        <f>N135</f>
        <v>0</v>
      </c>
      <c r="O94" s="260"/>
      <c r="P94" s="260"/>
      <c r="Q94" s="260"/>
      <c r="R94" s="139"/>
      <c r="T94" s="140"/>
      <c r="U94" s="140"/>
    </row>
    <row r="95" spans="2:47" s="7" customFormat="1" ht="14.85" customHeight="1">
      <c r="B95" s="137"/>
      <c r="C95" s="138"/>
      <c r="D95" s="107" t="s">
        <v>122</v>
      </c>
      <c r="E95" s="138"/>
      <c r="F95" s="138"/>
      <c r="G95" s="138"/>
      <c r="H95" s="138"/>
      <c r="I95" s="138"/>
      <c r="J95" s="138"/>
      <c r="K95" s="138"/>
      <c r="L95" s="138"/>
      <c r="M95" s="138"/>
      <c r="N95" s="236">
        <f>N136</f>
        <v>0</v>
      </c>
      <c r="O95" s="260"/>
      <c r="P95" s="260"/>
      <c r="Q95" s="260"/>
      <c r="R95" s="139"/>
      <c r="T95" s="140"/>
      <c r="U95" s="140"/>
    </row>
    <row r="96" spans="2:47" s="6" customFormat="1" ht="24.95" customHeight="1">
      <c r="B96" s="132"/>
      <c r="C96" s="133"/>
      <c r="D96" s="134" t="s">
        <v>123</v>
      </c>
      <c r="E96" s="133"/>
      <c r="F96" s="133"/>
      <c r="G96" s="133"/>
      <c r="H96" s="133"/>
      <c r="I96" s="133"/>
      <c r="J96" s="133"/>
      <c r="K96" s="133"/>
      <c r="L96" s="133"/>
      <c r="M96" s="133"/>
      <c r="N96" s="258">
        <f>N140</f>
        <v>0</v>
      </c>
      <c r="O96" s="259"/>
      <c r="P96" s="259"/>
      <c r="Q96" s="259"/>
      <c r="R96" s="135"/>
      <c r="T96" s="136"/>
      <c r="U96" s="136"/>
    </row>
    <row r="97" spans="2:65" s="6" customFormat="1" ht="24.95" customHeight="1">
      <c r="B97" s="132"/>
      <c r="C97" s="133"/>
      <c r="D97" s="134" t="s">
        <v>124</v>
      </c>
      <c r="E97" s="133"/>
      <c r="F97" s="133"/>
      <c r="G97" s="133"/>
      <c r="H97" s="133"/>
      <c r="I97" s="133"/>
      <c r="J97" s="133"/>
      <c r="K97" s="133"/>
      <c r="L97" s="133"/>
      <c r="M97" s="133"/>
      <c r="N97" s="258">
        <f>N146</f>
        <v>0</v>
      </c>
      <c r="O97" s="259"/>
      <c r="P97" s="259"/>
      <c r="Q97" s="259"/>
      <c r="R97" s="135"/>
      <c r="T97" s="136"/>
      <c r="U97" s="136"/>
    </row>
    <row r="98" spans="2:65" s="6" customFormat="1" ht="21.75" customHeight="1">
      <c r="B98" s="132"/>
      <c r="C98" s="133"/>
      <c r="D98" s="134" t="s">
        <v>125</v>
      </c>
      <c r="E98" s="133"/>
      <c r="F98" s="133"/>
      <c r="G98" s="133"/>
      <c r="H98" s="133"/>
      <c r="I98" s="133"/>
      <c r="J98" s="133"/>
      <c r="K98" s="133"/>
      <c r="L98" s="133"/>
      <c r="M98" s="133"/>
      <c r="N98" s="261">
        <f>N152</f>
        <v>0</v>
      </c>
      <c r="O98" s="259"/>
      <c r="P98" s="259"/>
      <c r="Q98" s="259"/>
      <c r="R98" s="135"/>
      <c r="T98" s="136"/>
      <c r="U98" s="136"/>
    </row>
    <row r="99" spans="2:65" s="1" customFormat="1" ht="21.75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  <c r="T99" s="130"/>
      <c r="U99" s="130"/>
    </row>
    <row r="100" spans="2:65" s="1" customFormat="1" ht="29.25" customHeight="1">
      <c r="B100" s="36"/>
      <c r="C100" s="131" t="s">
        <v>126</v>
      </c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257">
        <f>ROUND(N101+N102+N103+N104+N105+N106,2)</f>
        <v>0</v>
      </c>
      <c r="O100" s="262"/>
      <c r="P100" s="262"/>
      <c r="Q100" s="262"/>
      <c r="R100" s="38"/>
      <c r="T100" s="141"/>
      <c r="U100" s="142" t="s">
        <v>43</v>
      </c>
    </row>
    <row r="101" spans="2:65" s="1" customFormat="1" ht="18" customHeight="1">
      <c r="B101" s="36"/>
      <c r="C101" s="37"/>
      <c r="D101" s="237" t="s">
        <v>127</v>
      </c>
      <c r="E101" s="238"/>
      <c r="F101" s="238"/>
      <c r="G101" s="238"/>
      <c r="H101" s="238"/>
      <c r="I101" s="37"/>
      <c r="J101" s="37"/>
      <c r="K101" s="37"/>
      <c r="L101" s="37"/>
      <c r="M101" s="37"/>
      <c r="N101" s="235">
        <f>ROUND(N88*T101,2)</f>
        <v>0</v>
      </c>
      <c r="O101" s="236"/>
      <c r="P101" s="236"/>
      <c r="Q101" s="236"/>
      <c r="R101" s="38"/>
      <c r="S101" s="143"/>
      <c r="T101" s="144"/>
      <c r="U101" s="145" t="s">
        <v>44</v>
      </c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7" t="s">
        <v>128</v>
      </c>
      <c r="AZ101" s="146"/>
      <c r="BA101" s="146"/>
      <c r="BB101" s="146"/>
      <c r="BC101" s="146"/>
      <c r="BD101" s="146"/>
      <c r="BE101" s="148">
        <f t="shared" ref="BE101:BE106" si="0">IF(U101="základní",N101,0)</f>
        <v>0</v>
      </c>
      <c r="BF101" s="148">
        <f t="shared" ref="BF101:BF106" si="1">IF(U101="snížená",N101,0)</f>
        <v>0</v>
      </c>
      <c r="BG101" s="148">
        <f t="shared" ref="BG101:BG106" si="2">IF(U101="zákl. přenesená",N101,0)</f>
        <v>0</v>
      </c>
      <c r="BH101" s="148">
        <f t="shared" ref="BH101:BH106" si="3">IF(U101="sníž. přenesená",N101,0)</f>
        <v>0</v>
      </c>
      <c r="BI101" s="148">
        <f t="shared" ref="BI101:BI106" si="4">IF(U101="nulová",N101,0)</f>
        <v>0</v>
      </c>
      <c r="BJ101" s="147" t="s">
        <v>87</v>
      </c>
      <c r="BK101" s="146"/>
      <c r="BL101" s="146"/>
      <c r="BM101" s="146"/>
    </row>
    <row r="102" spans="2:65" s="1" customFormat="1" ht="18" customHeight="1">
      <c r="B102" s="36"/>
      <c r="C102" s="37"/>
      <c r="D102" s="237" t="s">
        <v>129</v>
      </c>
      <c r="E102" s="238"/>
      <c r="F102" s="238"/>
      <c r="G102" s="238"/>
      <c r="H102" s="238"/>
      <c r="I102" s="37"/>
      <c r="J102" s="37"/>
      <c r="K102" s="37"/>
      <c r="L102" s="37"/>
      <c r="M102" s="37"/>
      <c r="N102" s="235">
        <f>ROUND(N88*T102,2)</f>
        <v>0</v>
      </c>
      <c r="O102" s="236"/>
      <c r="P102" s="236"/>
      <c r="Q102" s="236"/>
      <c r="R102" s="38"/>
      <c r="S102" s="143"/>
      <c r="T102" s="144"/>
      <c r="U102" s="145" t="s">
        <v>44</v>
      </c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7" t="s">
        <v>128</v>
      </c>
      <c r="AZ102" s="146"/>
      <c r="BA102" s="146"/>
      <c r="BB102" s="146"/>
      <c r="BC102" s="146"/>
      <c r="BD102" s="146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87</v>
      </c>
      <c r="BK102" s="146"/>
      <c r="BL102" s="146"/>
      <c r="BM102" s="146"/>
    </row>
    <row r="103" spans="2:65" s="1" customFormat="1" ht="18" customHeight="1">
      <c r="B103" s="36"/>
      <c r="C103" s="37"/>
      <c r="D103" s="237" t="s">
        <v>130</v>
      </c>
      <c r="E103" s="238"/>
      <c r="F103" s="238"/>
      <c r="G103" s="238"/>
      <c r="H103" s="238"/>
      <c r="I103" s="37"/>
      <c r="J103" s="37"/>
      <c r="K103" s="37"/>
      <c r="L103" s="37"/>
      <c r="M103" s="37"/>
      <c r="N103" s="235">
        <f>ROUND(N88*T103,2)</f>
        <v>0</v>
      </c>
      <c r="O103" s="236"/>
      <c r="P103" s="236"/>
      <c r="Q103" s="236"/>
      <c r="R103" s="38"/>
      <c r="S103" s="143"/>
      <c r="T103" s="144"/>
      <c r="U103" s="145" t="s">
        <v>44</v>
      </c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7" t="s">
        <v>128</v>
      </c>
      <c r="AZ103" s="146"/>
      <c r="BA103" s="146"/>
      <c r="BB103" s="146"/>
      <c r="BC103" s="146"/>
      <c r="BD103" s="146"/>
      <c r="BE103" s="148">
        <f t="shared" si="0"/>
        <v>0</v>
      </c>
      <c r="BF103" s="148">
        <f t="shared" si="1"/>
        <v>0</v>
      </c>
      <c r="BG103" s="148">
        <f t="shared" si="2"/>
        <v>0</v>
      </c>
      <c r="BH103" s="148">
        <f t="shared" si="3"/>
        <v>0</v>
      </c>
      <c r="BI103" s="148">
        <f t="shared" si="4"/>
        <v>0</v>
      </c>
      <c r="BJ103" s="147" t="s">
        <v>87</v>
      </c>
      <c r="BK103" s="146"/>
      <c r="BL103" s="146"/>
      <c r="BM103" s="146"/>
    </row>
    <row r="104" spans="2:65" s="1" customFormat="1" ht="18" customHeight="1">
      <c r="B104" s="36"/>
      <c r="C104" s="37"/>
      <c r="D104" s="237" t="s">
        <v>131</v>
      </c>
      <c r="E104" s="238"/>
      <c r="F104" s="238"/>
      <c r="G104" s="238"/>
      <c r="H104" s="238"/>
      <c r="I104" s="37"/>
      <c r="J104" s="37"/>
      <c r="K104" s="37"/>
      <c r="L104" s="37"/>
      <c r="M104" s="37"/>
      <c r="N104" s="235">
        <f>ROUND(N88*T104,2)</f>
        <v>0</v>
      </c>
      <c r="O104" s="236"/>
      <c r="P104" s="236"/>
      <c r="Q104" s="236"/>
      <c r="R104" s="38"/>
      <c r="S104" s="143"/>
      <c r="T104" s="144"/>
      <c r="U104" s="145" t="s">
        <v>44</v>
      </c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7" t="s">
        <v>128</v>
      </c>
      <c r="AZ104" s="146"/>
      <c r="BA104" s="146"/>
      <c r="BB104" s="146"/>
      <c r="BC104" s="146"/>
      <c r="BD104" s="146"/>
      <c r="BE104" s="148">
        <f t="shared" si="0"/>
        <v>0</v>
      </c>
      <c r="BF104" s="148">
        <f t="shared" si="1"/>
        <v>0</v>
      </c>
      <c r="BG104" s="148">
        <f t="shared" si="2"/>
        <v>0</v>
      </c>
      <c r="BH104" s="148">
        <f t="shared" si="3"/>
        <v>0</v>
      </c>
      <c r="BI104" s="148">
        <f t="shared" si="4"/>
        <v>0</v>
      </c>
      <c r="BJ104" s="147" t="s">
        <v>87</v>
      </c>
      <c r="BK104" s="146"/>
      <c r="BL104" s="146"/>
      <c r="BM104" s="146"/>
    </row>
    <row r="105" spans="2:65" s="1" customFormat="1" ht="18" customHeight="1">
      <c r="B105" s="36"/>
      <c r="C105" s="37"/>
      <c r="D105" s="237" t="s">
        <v>132</v>
      </c>
      <c r="E105" s="238"/>
      <c r="F105" s="238"/>
      <c r="G105" s="238"/>
      <c r="H105" s="238"/>
      <c r="I105" s="37"/>
      <c r="J105" s="37"/>
      <c r="K105" s="37"/>
      <c r="L105" s="37"/>
      <c r="M105" s="37"/>
      <c r="N105" s="235">
        <f>ROUND(N88*T105,2)</f>
        <v>0</v>
      </c>
      <c r="O105" s="236"/>
      <c r="P105" s="236"/>
      <c r="Q105" s="236"/>
      <c r="R105" s="38"/>
      <c r="S105" s="143"/>
      <c r="T105" s="144"/>
      <c r="U105" s="145" t="s">
        <v>44</v>
      </c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7" t="s">
        <v>128</v>
      </c>
      <c r="AZ105" s="146"/>
      <c r="BA105" s="146"/>
      <c r="BB105" s="146"/>
      <c r="BC105" s="146"/>
      <c r="BD105" s="146"/>
      <c r="BE105" s="148">
        <f t="shared" si="0"/>
        <v>0</v>
      </c>
      <c r="BF105" s="148">
        <f t="shared" si="1"/>
        <v>0</v>
      </c>
      <c r="BG105" s="148">
        <f t="shared" si="2"/>
        <v>0</v>
      </c>
      <c r="BH105" s="148">
        <f t="shared" si="3"/>
        <v>0</v>
      </c>
      <c r="BI105" s="148">
        <f t="shared" si="4"/>
        <v>0</v>
      </c>
      <c r="BJ105" s="147" t="s">
        <v>87</v>
      </c>
      <c r="BK105" s="146"/>
      <c r="BL105" s="146"/>
      <c r="BM105" s="146"/>
    </row>
    <row r="106" spans="2:65" s="1" customFormat="1" ht="18" customHeight="1">
      <c r="B106" s="36"/>
      <c r="C106" s="37"/>
      <c r="D106" s="107" t="s">
        <v>133</v>
      </c>
      <c r="E106" s="37"/>
      <c r="F106" s="37"/>
      <c r="G106" s="37"/>
      <c r="H106" s="37"/>
      <c r="I106" s="37"/>
      <c r="J106" s="37"/>
      <c r="K106" s="37"/>
      <c r="L106" s="37"/>
      <c r="M106" s="37"/>
      <c r="N106" s="235">
        <f>ROUND(N88*T106,2)</f>
        <v>0</v>
      </c>
      <c r="O106" s="236"/>
      <c r="P106" s="236"/>
      <c r="Q106" s="236"/>
      <c r="R106" s="38"/>
      <c r="S106" s="143"/>
      <c r="T106" s="149"/>
      <c r="U106" s="150" t="s">
        <v>44</v>
      </c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7" t="s">
        <v>134</v>
      </c>
      <c r="AZ106" s="146"/>
      <c r="BA106" s="146"/>
      <c r="BB106" s="146"/>
      <c r="BC106" s="146"/>
      <c r="BD106" s="146"/>
      <c r="BE106" s="148">
        <f t="shared" si="0"/>
        <v>0</v>
      </c>
      <c r="BF106" s="148">
        <f t="shared" si="1"/>
        <v>0</v>
      </c>
      <c r="BG106" s="148">
        <f t="shared" si="2"/>
        <v>0</v>
      </c>
      <c r="BH106" s="148">
        <f t="shared" si="3"/>
        <v>0</v>
      </c>
      <c r="BI106" s="148">
        <f t="shared" si="4"/>
        <v>0</v>
      </c>
      <c r="BJ106" s="147" t="s">
        <v>87</v>
      </c>
      <c r="BK106" s="146"/>
      <c r="BL106" s="146"/>
      <c r="BM106" s="146"/>
    </row>
    <row r="107" spans="2:65" s="1" customFormat="1" ht="13.5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  <c r="T107" s="130"/>
      <c r="U107" s="130"/>
    </row>
    <row r="108" spans="2:65" s="1" customFormat="1" ht="29.25" customHeight="1">
      <c r="B108" s="36"/>
      <c r="C108" s="118" t="s">
        <v>100</v>
      </c>
      <c r="D108" s="119"/>
      <c r="E108" s="119"/>
      <c r="F108" s="119"/>
      <c r="G108" s="119"/>
      <c r="H108" s="119"/>
      <c r="I108" s="119"/>
      <c r="J108" s="119"/>
      <c r="K108" s="119"/>
      <c r="L108" s="241">
        <f>ROUND(SUM(N88+N100),2)</f>
        <v>0</v>
      </c>
      <c r="M108" s="241"/>
      <c r="N108" s="241"/>
      <c r="O108" s="241"/>
      <c r="P108" s="241"/>
      <c r="Q108" s="241"/>
      <c r="R108" s="38"/>
      <c r="T108" s="130"/>
      <c r="U108" s="130"/>
    </row>
    <row r="109" spans="2:65" s="1" customFormat="1" ht="6.95" customHeight="1"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  <c r="T109" s="130"/>
      <c r="U109" s="130"/>
    </row>
    <row r="113" spans="2:63" s="1" customFormat="1" ht="6.95" customHeight="1"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5"/>
    </row>
    <row r="114" spans="2:63" s="1" customFormat="1" ht="36.950000000000003" customHeight="1">
      <c r="B114" s="36"/>
      <c r="C114" s="199" t="s">
        <v>135</v>
      </c>
      <c r="D114" s="246"/>
      <c r="E114" s="246"/>
      <c r="F114" s="246"/>
      <c r="G114" s="246"/>
      <c r="H114" s="246"/>
      <c r="I114" s="246"/>
      <c r="J114" s="246"/>
      <c r="K114" s="246"/>
      <c r="L114" s="246"/>
      <c r="M114" s="246"/>
      <c r="N114" s="246"/>
      <c r="O114" s="246"/>
      <c r="P114" s="246"/>
      <c r="Q114" s="246"/>
      <c r="R114" s="38"/>
    </row>
    <row r="115" spans="2:63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3" s="1" customFormat="1" ht="30" customHeight="1">
      <c r="B116" s="36"/>
      <c r="C116" s="31" t="s">
        <v>19</v>
      </c>
      <c r="D116" s="37"/>
      <c r="E116" s="37"/>
      <c r="F116" s="244" t="str">
        <f>F6</f>
        <v>OPRAVA KOMUNIKACE MILEVSKO, UL. SIBIŘSKÁ, KPT. JAROŠE, SADOVÁ</v>
      </c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37"/>
      <c r="R116" s="38"/>
    </row>
    <row r="117" spans="2:63" s="1" customFormat="1" ht="36.950000000000003" customHeight="1">
      <c r="B117" s="36"/>
      <c r="C117" s="70" t="s">
        <v>108</v>
      </c>
      <c r="D117" s="37"/>
      <c r="E117" s="37"/>
      <c r="F117" s="219" t="str">
        <f>F7</f>
        <v>SO-05.1 - Oprava komunikace ul. Sibiřská</v>
      </c>
      <c r="G117" s="246"/>
      <c r="H117" s="246"/>
      <c r="I117" s="246"/>
      <c r="J117" s="246"/>
      <c r="K117" s="246"/>
      <c r="L117" s="246"/>
      <c r="M117" s="246"/>
      <c r="N117" s="246"/>
      <c r="O117" s="246"/>
      <c r="P117" s="246"/>
      <c r="Q117" s="37"/>
      <c r="R117" s="38"/>
    </row>
    <row r="118" spans="2:63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3" s="1" customFormat="1" ht="18" customHeight="1">
      <c r="B119" s="36"/>
      <c r="C119" s="31" t="s">
        <v>24</v>
      </c>
      <c r="D119" s="37"/>
      <c r="E119" s="37"/>
      <c r="F119" s="29" t="str">
        <f>F9</f>
        <v>Milevsko</v>
      </c>
      <c r="G119" s="37"/>
      <c r="H119" s="37"/>
      <c r="I119" s="37"/>
      <c r="J119" s="37"/>
      <c r="K119" s="31" t="s">
        <v>26</v>
      </c>
      <c r="L119" s="37"/>
      <c r="M119" s="248" t="str">
        <f>IF(O9="","",O9)</f>
        <v>6. 11. 2017</v>
      </c>
      <c r="N119" s="248"/>
      <c r="O119" s="248"/>
      <c r="P119" s="248"/>
      <c r="Q119" s="37"/>
      <c r="R119" s="38"/>
    </row>
    <row r="120" spans="2:63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3" s="1" customFormat="1">
      <c r="B121" s="36"/>
      <c r="C121" s="31" t="s">
        <v>28</v>
      </c>
      <c r="D121" s="37"/>
      <c r="E121" s="37"/>
      <c r="F121" s="29" t="str">
        <f>E12</f>
        <v>Město Milevsko</v>
      </c>
      <c r="G121" s="37"/>
      <c r="H121" s="37"/>
      <c r="I121" s="37"/>
      <c r="J121" s="37"/>
      <c r="K121" s="31" t="s">
        <v>34</v>
      </c>
      <c r="L121" s="37"/>
      <c r="M121" s="203" t="str">
        <f>E18</f>
        <v>Zdeněk Troup</v>
      </c>
      <c r="N121" s="203"/>
      <c r="O121" s="203"/>
      <c r="P121" s="203"/>
      <c r="Q121" s="203"/>
      <c r="R121" s="38"/>
    </row>
    <row r="122" spans="2:63" s="1" customFormat="1" ht="14.45" customHeight="1">
      <c r="B122" s="36"/>
      <c r="C122" s="31" t="s">
        <v>32</v>
      </c>
      <c r="D122" s="37"/>
      <c r="E122" s="37"/>
      <c r="F122" s="29" t="str">
        <f>IF(E15="","",E15)</f>
        <v>Vyplň údaj</v>
      </c>
      <c r="G122" s="37"/>
      <c r="H122" s="37"/>
      <c r="I122" s="37"/>
      <c r="J122" s="37"/>
      <c r="K122" s="31" t="s">
        <v>37</v>
      </c>
      <c r="L122" s="37"/>
      <c r="M122" s="203" t="str">
        <f>E21</f>
        <v>Vladimír Žižka</v>
      </c>
      <c r="N122" s="203"/>
      <c r="O122" s="203"/>
      <c r="P122" s="203"/>
      <c r="Q122" s="203"/>
      <c r="R122" s="38"/>
    </row>
    <row r="123" spans="2:63" s="1" customFormat="1" ht="10.3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3" s="8" customFormat="1" ht="29.25" customHeight="1">
      <c r="B124" s="151"/>
      <c r="C124" s="152" t="s">
        <v>136</v>
      </c>
      <c r="D124" s="153" t="s">
        <v>137</v>
      </c>
      <c r="E124" s="153" t="s">
        <v>61</v>
      </c>
      <c r="F124" s="263" t="s">
        <v>138</v>
      </c>
      <c r="G124" s="263"/>
      <c r="H124" s="263"/>
      <c r="I124" s="263"/>
      <c r="J124" s="153" t="s">
        <v>139</v>
      </c>
      <c r="K124" s="153" t="s">
        <v>140</v>
      </c>
      <c r="L124" s="264" t="s">
        <v>141</v>
      </c>
      <c r="M124" s="264"/>
      <c r="N124" s="263" t="s">
        <v>113</v>
      </c>
      <c r="O124" s="263"/>
      <c r="P124" s="263"/>
      <c r="Q124" s="265"/>
      <c r="R124" s="154"/>
      <c r="T124" s="81" t="s">
        <v>142</v>
      </c>
      <c r="U124" s="82" t="s">
        <v>43</v>
      </c>
      <c r="V124" s="82" t="s">
        <v>143</v>
      </c>
      <c r="W124" s="82" t="s">
        <v>144</v>
      </c>
      <c r="X124" s="82" t="s">
        <v>145</v>
      </c>
      <c r="Y124" s="82" t="s">
        <v>146</v>
      </c>
      <c r="Z124" s="82" t="s">
        <v>147</v>
      </c>
      <c r="AA124" s="83" t="s">
        <v>148</v>
      </c>
    </row>
    <row r="125" spans="2:63" s="1" customFormat="1" ht="29.25" customHeight="1">
      <c r="B125" s="36"/>
      <c r="C125" s="85" t="s">
        <v>110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277">
        <f>BK125</f>
        <v>0</v>
      </c>
      <c r="O125" s="278"/>
      <c r="P125" s="278"/>
      <c r="Q125" s="278"/>
      <c r="R125" s="38"/>
      <c r="T125" s="84"/>
      <c r="U125" s="52"/>
      <c r="V125" s="52"/>
      <c r="W125" s="155">
        <f>W126+W140+W146+W152</f>
        <v>0</v>
      </c>
      <c r="X125" s="52"/>
      <c r="Y125" s="155">
        <f>Y126+Y140+Y146+Y152</f>
        <v>2.9286799999999999</v>
      </c>
      <c r="Z125" s="52"/>
      <c r="AA125" s="156">
        <f>AA126+AA140+AA146+AA152</f>
        <v>292.35200000000003</v>
      </c>
      <c r="AT125" s="19" t="s">
        <v>78</v>
      </c>
      <c r="AU125" s="19" t="s">
        <v>115</v>
      </c>
      <c r="BK125" s="157">
        <f>BK126+BK140+BK146+BK152</f>
        <v>0</v>
      </c>
    </row>
    <row r="126" spans="2:63" s="9" customFormat="1" ht="37.35" customHeight="1">
      <c r="B126" s="158"/>
      <c r="C126" s="159"/>
      <c r="D126" s="160" t="s">
        <v>116</v>
      </c>
      <c r="E126" s="160"/>
      <c r="F126" s="160"/>
      <c r="G126" s="160"/>
      <c r="H126" s="160"/>
      <c r="I126" s="160"/>
      <c r="J126" s="160"/>
      <c r="K126" s="160"/>
      <c r="L126" s="160"/>
      <c r="M126" s="160"/>
      <c r="N126" s="261">
        <f>BK126</f>
        <v>0</v>
      </c>
      <c r="O126" s="258"/>
      <c r="P126" s="258"/>
      <c r="Q126" s="258"/>
      <c r="R126" s="161"/>
      <c r="T126" s="162"/>
      <c r="U126" s="159"/>
      <c r="V126" s="159"/>
      <c r="W126" s="163">
        <f>W127+W132+W135</f>
        <v>0</v>
      </c>
      <c r="X126" s="159"/>
      <c r="Y126" s="163">
        <f>Y127+Y132+Y135</f>
        <v>2.9286799999999999</v>
      </c>
      <c r="Z126" s="159"/>
      <c r="AA126" s="164">
        <f>AA127+AA132+AA135</f>
        <v>292.35200000000003</v>
      </c>
      <c r="AR126" s="165" t="s">
        <v>87</v>
      </c>
      <c r="AT126" s="166" t="s">
        <v>78</v>
      </c>
      <c r="AU126" s="166" t="s">
        <v>79</v>
      </c>
      <c r="AY126" s="165" t="s">
        <v>149</v>
      </c>
      <c r="BK126" s="167">
        <f>BK127+BK132+BK135</f>
        <v>0</v>
      </c>
    </row>
    <row r="127" spans="2:63" s="9" customFormat="1" ht="19.899999999999999" customHeight="1">
      <c r="B127" s="158"/>
      <c r="C127" s="159"/>
      <c r="D127" s="168" t="s">
        <v>117</v>
      </c>
      <c r="E127" s="168"/>
      <c r="F127" s="168"/>
      <c r="G127" s="168"/>
      <c r="H127" s="168"/>
      <c r="I127" s="168"/>
      <c r="J127" s="168"/>
      <c r="K127" s="168"/>
      <c r="L127" s="168"/>
      <c r="M127" s="168"/>
      <c r="N127" s="279">
        <f>BK127</f>
        <v>0</v>
      </c>
      <c r="O127" s="236"/>
      <c r="P127" s="236"/>
      <c r="Q127" s="236"/>
      <c r="R127" s="161"/>
      <c r="T127" s="162"/>
      <c r="U127" s="159"/>
      <c r="V127" s="159"/>
      <c r="W127" s="163">
        <f>W128</f>
        <v>0</v>
      </c>
      <c r="X127" s="159"/>
      <c r="Y127" s="163">
        <f>Y128</f>
        <v>0</v>
      </c>
      <c r="Z127" s="159"/>
      <c r="AA127" s="164">
        <f>AA128</f>
        <v>0</v>
      </c>
      <c r="AR127" s="165" t="s">
        <v>87</v>
      </c>
      <c r="AT127" s="166" t="s">
        <v>78</v>
      </c>
      <c r="AU127" s="166" t="s">
        <v>87</v>
      </c>
      <c r="AY127" s="165" t="s">
        <v>149</v>
      </c>
      <c r="BK127" s="167">
        <f>BK128</f>
        <v>0</v>
      </c>
    </row>
    <row r="128" spans="2:63" s="9" customFormat="1" ht="14.85" customHeight="1">
      <c r="B128" s="158"/>
      <c r="C128" s="159"/>
      <c r="D128" s="168" t="s">
        <v>118</v>
      </c>
      <c r="E128" s="168"/>
      <c r="F128" s="168"/>
      <c r="G128" s="168"/>
      <c r="H128" s="168"/>
      <c r="I128" s="168"/>
      <c r="J128" s="168"/>
      <c r="K128" s="168"/>
      <c r="L128" s="168"/>
      <c r="M128" s="168"/>
      <c r="N128" s="280">
        <f>BK128</f>
        <v>0</v>
      </c>
      <c r="O128" s="281"/>
      <c r="P128" s="281"/>
      <c r="Q128" s="281"/>
      <c r="R128" s="161"/>
      <c r="T128" s="162"/>
      <c r="U128" s="159"/>
      <c r="V128" s="159"/>
      <c r="W128" s="163">
        <f>SUM(W129:W131)</f>
        <v>0</v>
      </c>
      <c r="X128" s="159"/>
      <c r="Y128" s="163">
        <f>SUM(Y129:Y131)</f>
        <v>0</v>
      </c>
      <c r="Z128" s="159"/>
      <c r="AA128" s="164">
        <f>SUM(AA129:AA131)</f>
        <v>0</v>
      </c>
      <c r="AR128" s="165" t="s">
        <v>87</v>
      </c>
      <c r="AT128" s="166" t="s">
        <v>78</v>
      </c>
      <c r="AU128" s="166" t="s">
        <v>106</v>
      </c>
      <c r="AY128" s="165" t="s">
        <v>149</v>
      </c>
      <c r="BK128" s="167">
        <f>SUM(BK129:BK131)</f>
        <v>0</v>
      </c>
    </row>
    <row r="129" spans="2:65" s="1" customFormat="1" ht="22.5" customHeight="1">
      <c r="B129" s="36"/>
      <c r="C129" s="169" t="s">
        <v>87</v>
      </c>
      <c r="D129" s="169" t="s">
        <v>150</v>
      </c>
      <c r="E129" s="170" t="s">
        <v>151</v>
      </c>
      <c r="F129" s="266" t="s">
        <v>152</v>
      </c>
      <c r="G129" s="266"/>
      <c r="H129" s="266"/>
      <c r="I129" s="266"/>
      <c r="J129" s="171" t="s">
        <v>153</v>
      </c>
      <c r="K129" s="172">
        <v>292.35199999999998</v>
      </c>
      <c r="L129" s="267">
        <v>0</v>
      </c>
      <c r="M129" s="268"/>
      <c r="N129" s="269">
        <f>ROUND(L129*K129,2)</f>
        <v>0</v>
      </c>
      <c r="O129" s="269"/>
      <c r="P129" s="269"/>
      <c r="Q129" s="269"/>
      <c r="R129" s="38"/>
      <c r="T129" s="173" t="s">
        <v>22</v>
      </c>
      <c r="U129" s="45" t="s">
        <v>44</v>
      </c>
      <c r="V129" s="37"/>
      <c r="W129" s="174">
        <f>V129*K129</f>
        <v>0</v>
      </c>
      <c r="X129" s="174">
        <v>0</v>
      </c>
      <c r="Y129" s="174">
        <f>X129*K129</f>
        <v>0</v>
      </c>
      <c r="Z129" s="174">
        <v>0</v>
      </c>
      <c r="AA129" s="175">
        <f>Z129*K129</f>
        <v>0</v>
      </c>
      <c r="AR129" s="19" t="s">
        <v>154</v>
      </c>
      <c r="AT129" s="19" t="s">
        <v>150</v>
      </c>
      <c r="AU129" s="19" t="s">
        <v>155</v>
      </c>
      <c r="AY129" s="19" t="s">
        <v>149</v>
      </c>
      <c r="BE129" s="111">
        <f>IF(U129="základní",N129,0)</f>
        <v>0</v>
      </c>
      <c r="BF129" s="111">
        <f>IF(U129="snížená",N129,0)</f>
        <v>0</v>
      </c>
      <c r="BG129" s="111">
        <f>IF(U129="zákl. přenesená",N129,0)</f>
        <v>0</v>
      </c>
      <c r="BH129" s="111">
        <f>IF(U129="sníž. přenesená",N129,0)</f>
        <v>0</v>
      </c>
      <c r="BI129" s="111">
        <f>IF(U129="nulová",N129,0)</f>
        <v>0</v>
      </c>
      <c r="BJ129" s="19" t="s">
        <v>87</v>
      </c>
      <c r="BK129" s="111">
        <f>ROUND(L129*K129,2)</f>
        <v>0</v>
      </c>
      <c r="BL129" s="19" t="s">
        <v>154</v>
      </c>
      <c r="BM129" s="19" t="s">
        <v>156</v>
      </c>
    </row>
    <row r="130" spans="2:65" s="1" customFormat="1" ht="31.5" customHeight="1">
      <c r="B130" s="36"/>
      <c r="C130" s="169" t="s">
        <v>106</v>
      </c>
      <c r="D130" s="169" t="s">
        <v>150</v>
      </c>
      <c r="E130" s="170" t="s">
        <v>157</v>
      </c>
      <c r="F130" s="266" t="s">
        <v>158</v>
      </c>
      <c r="G130" s="266"/>
      <c r="H130" s="266"/>
      <c r="I130" s="266"/>
      <c r="J130" s="171" t="s">
        <v>153</v>
      </c>
      <c r="K130" s="172">
        <v>1169.4079999999999</v>
      </c>
      <c r="L130" s="267">
        <v>0</v>
      </c>
      <c r="M130" s="268"/>
      <c r="N130" s="269">
        <f>ROUND(L130*K130,2)</f>
        <v>0</v>
      </c>
      <c r="O130" s="269"/>
      <c r="P130" s="269"/>
      <c r="Q130" s="269"/>
      <c r="R130" s="38"/>
      <c r="T130" s="173" t="s">
        <v>22</v>
      </c>
      <c r="U130" s="45" t="s">
        <v>44</v>
      </c>
      <c r="V130" s="37"/>
      <c r="W130" s="174">
        <f>V130*K130</f>
        <v>0</v>
      </c>
      <c r="X130" s="174">
        <v>0</v>
      </c>
      <c r="Y130" s="174">
        <f>X130*K130</f>
        <v>0</v>
      </c>
      <c r="Z130" s="174">
        <v>0</v>
      </c>
      <c r="AA130" s="175">
        <f>Z130*K130</f>
        <v>0</v>
      </c>
      <c r="AR130" s="19" t="s">
        <v>154</v>
      </c>
      <c r="AT130" s="19" t="s">
        <v>150</v>
      </c>
      <c r="AU130" s="19" t="s">
        <v>155</v>
      </c>
      <c r="AY130" s="19" t="s">
        <v>149</v>
      </c>
      <c r="BE130" s="111">
        <f>IF(U130="základní",N130,0)</f>
        <v>0</v>
      </c>
      <c r="BF130" s="111">
        <f>IF(U130="snížená",N130,0)</f>
        <v>0</v>
      </c>
      <c r="BG130" s="111">
        <f>IF(U130="zákl. přenesená",N130,0)</f>
        <v>0</v>
      </c>
      <c r="BH130" s="111">
        <f>IF(U130="sníž. přenesená",N130,0)</f>
        <v>0</v>
      </c>
      <c r="BI130" s="111">
        <f>IF(U130="nulová",N130,0)</f>
        <v>0</v>
      </c>
      <c r="BJ130" s="19" t="s">
        <v>87</v>
      </c>
      <c r="BK130" s="111">
        <f>ROUND(L130*K130,2)</f>
        <v>0</v>
      </c>
      <c r="BL130" s="19" t="s">
        <v>154</v>
      </c>
      <c r="BM130" s="19" t="s">
        <v>159</v>
      </c>
    </row>
    <row r="131" spans="2:65" s="10" customFormat="1" ht="22.5" customHeight="1">
      <c r="B131" s="176"/>
      <c r="C131" s="177"/>
      <c r="D131" s="177"/>
      <c r="E131" s="178" t="s">
        <v>22</v>
      </c>
      <c r="F131" s="270" t="s">
        <v>160</v>
      </c>
      <c r="G131" s="271"/>
      <c r="H131" s="271"/>
      <c r="I131" s="271"/>
      <c r="J131" s="177"/>
      <c r="K131" s="179">
        <v>1169.4079999999999</v>
      </c>
      <c r="L131" s="177"/>
      <c r="M131" s="177"/>
      <c r="N131" s="177"/>
      <c r="O131" s="177"/>
      <c r="P131" s="177"/>
      <c r="Q131" s="177"/>
      <c r="R131" s="180"/>
      <c r="T131" s="181"/>
      <c r="U131" s="177"/>
      <c r="V131" s="177"/>
      <c r="W131" s="177"/>
      <c r="X131" s="177"/>
      <c r="Y131" s="177"/>
      <c r="Z131" s="177"/>
      <c r="AA131" s="182"/>
      <c r="AT131" s="183" t="s">
        <v>161</v>
      </c>
      <c r="AU131" s="183" t="s">
        <v>155</v>
      </c>
      <c r="AV131" s="10" t="s">
        <v>106</v>
      </c>
      <c r="AW131" s="10" t="s">
        <v>36</v>
      </c>
      <c r="AX131" s="10" t="s">
        <v>87</v>
      </c>
      <c r="AY131" s="183" t="s">
        <v>149</v>
      </c>
    </row>
    <row r="132" spans="2:65" s="9" customFormat="1" ht="29.85" customHeight="1">
      <c r="B132" s="158"/>
      <c r="C132" s="159"/>
      <c r="D132" s="168" t="s">
        <v>119</v>
      </c>
      <c r="E132" s="168"/>
      <c r="F132" s="168"/>
      <c r="G132" s="168"/>
      <c r="H132" s="168"/>
      <c r="I132" s="168"/>
      <c r="J132" s="168"/>
      <c r="K132" s="168"/>
      <c r="L132" s="168"/>
      <c r="M132" s="168"/>
      <c r="N132" s="279">
        <f>BK132</f>
        <v>0</v>
      </c>
      <c r="O132" s="236"/>
      <c r="P132" s="236"/>
      <c r="Q132" s="236"/>
      <c r="R132" s="161"/>
      <c r="T132" s="162"/>
      <c r="U132" s="159"/>
      <c r="V132" s="159"/>
      <c r="W132" s="163">
        <f>W133</f>
        <v>0</v>
      </c>
      <c r="X132" s="159"/>
      <c r="Y132" s="163">
        <f>Y133</f>
        <v>0.13704</v>
      </c>
      <c r="Z132" s="159"/>
      <c r="AA132" s="164">
        <f>AA133</f>
        <v>292.35200000000003</v>
      </c>
      <c r="AR132" s="165" t="s">
        <v>87</v>
      </c>
      <c r="AT132" s="166" t="s">
        <v>78</v>
      </c>
      <c r="AU132" s="166" t="s">
        <v>87</v>
      </c>
      <c r="AY132" s="165" t="s">
        <v>149</v>
      </c>
      <c r="BK132" s="167">
        <f>BK133</f>
        <v>0</v>
      </c>
    </row>
    <row r="133" spans="2:65" s="9" customFormat="1" ht="14.85" customHeight="1">
      <c r="B133" s="158"/>
      <c r="C133" s="159"/>
      <c r="D133" s="168" t="s">
        <v>120</v>
      </c>
      <c r="E133" s="168"/>
      <c r="F133" s="168"/>
      <c r="G133" s="168"/>
      <c r="H133" s="168"/>
      <c r="I133" s="168"/>
      <c r="J133" s="168"/>
      <c r="K133" s="168"/>
      <c r="L133" s="168"/>
      <c r="M133" s="168"/>
      <c r="N133" s="280">
        <f>BK133</f>
        <v>0</v>
      </c>
      <c r="O133" s="281"/>
      <c r="P133" s="281"/>
      <c r="Q133" s="281"/>
      <c r="R133" s="161"/>
      <c r="T133" s="162"/>
      <c r="U133" s="159"/>
      <c r="V133" s="159"/>
      <c r="W133" s="163">
        <f>W134</f>
        <v>0</v>
      </c>
      <c r="X133" s="159"/>
      <c r="Y133" s="163">
        <f>Y134</f>
        <v>0.13704</v>
      </c>
      <c r="Z133" s="159"/>
      <c r="AA133" s="164">
        <f>AA134</f>
        <v>292.35200000000003</v>
      </c>
      <c r="AR133" s="165" t="s">
        <v>87</v>
      </c>
      <c r="AT133" s="166" t="s">
        <v>78</v>
      </c>
      <c r="AU133" s="166" t="s">
        <v>106</v>
      </c>
      <c r="AY133" s="165" t="s">
        <v>149</v>
      </c>
      <c r="BK133" s="167">
        <f>BK134</f>
        <v>0</v>
      </c>
    </row>
    <row r="134" spans="2:65" s="1" customFormat="1" ht="31.5" customHeight="1">
      <c r="B134" s="36"/>
      <c r="C134" s="169" t="s">
        <v>155</v>
      </c>
      <c r="D134" s="169" t="s">
        <v>150</v>
      </c>
      <c r="E134" s="170" t="s">
        <v>162</v>
      </c>
      <c r="F134" s="266" t="s">
        <v>163</v>
      </c>
      <c r="G134" s="266"/>
      <c r="H134" s="266"/>
      <c r="I134" s="266"/>
      <c r="J134" s="171" t="s">
        <v>164</v>
      </c>
      <c r="K134" s="172">
        <v>2284</v>
      </c>
      <c r="L134" s="267">
        <v>0</v>
      </c>
      <c r="M134" s="268"/>
      <c r="N134" s="269">
        <f>ROUND(L134*K134,2)</f>
        <v>0</v>
      </c>
      <c r="O134" s="269"/>
      <c r="P134" s="269"/>
      <c r="Q134" s="269"/>
      <c r="R134" s="38"/>
      <c r="T134" s="173" t="s">
        <v>22</v>
      </c>
      <c r="U134" s="45" t="s">
        <v>44</v>
      </c>
      <c r="V134" s="37"/>
      <c r="W134" s="174">
        <f>V134*K134</f>
        <v>0</v>
      </c>
      <c r="X134" s="174">
        <v>6.0000000000000002E-5</v>
      </c>
      <c r="Y134" s="174">
        <f>X134*K134</f>
        <v>0.13704</v>
      </c>
      <c r="Z134" s="174">
        <v>0.128</v>
      </c>
      <c r="AA134" s="175">
        <f>Z134*K134</f>
        <v>292.35200000000003</v>
      </c>
      <c r="AR134" s="19" t="s">
        <v>154</v>
      </c>
      <c r="AT134" s="19" t="s">
        <v>150</v>
      </c>
      <c r="AU134" s="19" t="s">
        <v>155</v>
      </c>
      <c r="AY134" s="19" t="s">
        <v>149</v>
      </c>
      <c r="BE134" s="111">
        <f>IF(U134="základní",N134,0)</f>
        <v>0</v>
      </c>
      <c r="BF134" s="111">
        <f>IF(U134="snížená",N134,0)</f>
        <v>0</v>
      </c>
      <c r="BG134" s="111">
        <f>IF(U134="zákl. přenesená",N134,0)</f>
        <v>0</v>
      </c>
      <c r="BH134" s="111">
        <f>IF(U134="sníž. přenesená",N134,0)</f>
        <v>0</v>
      </c>
      <c r="BI134" s="111">
        <f>IF(U134="nulová",N134,0)</f>
        <v>0</v>
      </c>
      <c r="BJ134" s="19" t="s">
        <v>87</v>
      </c>
      <c r="BK134" s="111">
        <f>ROUND(L134*K134,2)</f>
        <v>0</v>
      </c>
      <c r="BL134" s="19" t="s">
        <v>154</v>
      </c>
      <c r="BM134" s="19" t="s">
        <v>165</v>
      </c>
    </row>
    <row r="135" spans="2:65" s="9" customFormat="1" ht="29.85" customHeight="1">
      <c r="B135" s="158"/>
      <c r="C135" s="159"/>
      <c r="D135" s="168" t="s">
        <v>121</v>
      </c>
      <c r="E135" s="168"/>
      <c r="F135" s="168"/>
      <c r="G135" s="168"/>
      <c r="H135" s="168"/>
      <c r="I135" s="168"/>
      <c r="J135" s="168"/>
      <c r="K135" s="168"/>
      <c r="L135" s="168"/>
      <c r="M135" s="168"/>
      <c r="N135" s="282">
        <f>BK135</f>
        <v>0</v>
      </c>
      <c r="O135" s="283"/>
      <c r="P135" s="283"/>
      <c r="Q135" s="283"/>
      <c r="R135" s="161"/>
      <c r="T135" s="162"/>
      <c r="U135" s="159"/>
      <c r="V135" s="159"/>
      <c r="W135" s="163">
        <f>W136</f>
        <v>0</v>
      </c>
      <c r="X135" s="159"/>
      <c r="Y135" s="163">
        <f>Y136</f>
        <v>2.7916400000000001</v>
      </c>
      <c r="Z135" s="159"/>
      <c r="AA135" s="164">
        <f>AA136</f>
        <v>0</v>
      </c>
      <c r="AR135" s="165" t="s">
        <v>87</v>
      </c>
      <c r="AT135" s="166" t="s">
        <v>78</v>
      </c>
      <c r="AU135" s="166" t="s">
        <v>87</v>
      </c>
      <c r="AY135" s="165" t="s">
        <v>149</v>
      </c>
      <c r="BK135" s="167">
        <f>BK136</f>
        <v>0</v>
      </c>
    </row>
    <row r="136" spans="2:65" s="9" customFormat="1" ht="14.85" customHeight="1">
      <c r="B136" s="158"/>
      <c r="C136" s="159"/>
      <c r="D136" s="168" t="s">
        <v>122</v>
      </c>
      <c r="E136" s="168"/>
      <c r="F136" s="168"/>
      <c r="G136" s="168"/>
      <c r="H136" s="168"/>
      <c r="I136" s="168"/>
      <c r="J136" s="168"/>
      <c r="K136" s="168"/>
      <c r="L136" s="168"/>
      <c r="M136" s="168"/>
      <c r="N136" s="280">
        <f>BK136</f>
        <v>0</v>
      </c>
      <c r="O136" s="281"/>
      <c r="P136" s="281"/>
      <c r="Q136" s="281"/>
      <c r="R136" s="161"/>
      <c r="T136" s="162"/>
      <c r="U136" s="159"/>
      <c r="V136" s="159"/>
      <c r="W136" s="163">
        <f>SUM(W137:W139)</f>
        <v>0</v>
      </c>
      <c r="X136" s="159"/>
      <c r="Y136" s="163">
        <f>SUM(Y137:Y139)</f>
        <v>2.7916400000000001</v>
      </c>
      <c r="Z136" s="159"/>
      <c r="AA136" s="164">
        <f>SUM(AA137:AA139)</f>
        <v>0</v>
      </c>
      <c r="AR136" s="165" t="s">
        <v>87</v>
      </c>
      <c r="AT136" s="166" t="s">
        <v>78</v>
      </c>
      <c r="AU136" s="166" t="s">
        <v>106</v>
      </c>
      <c r="AY136" s="165" t="s">
        <v>149</v>
      </c>
      <c r="BK136" s="167">
        <f>SUM(BK137:BK139)</f>
        <v>0</v>
      </c>
    </row>
    <row r="137" spans="2:65" s="1" customFormat="1" ht="31.5" customHeight="1">
      <c r="B137" s="36"/>
      <c r="C137" s="169" t="s">
        <v>154</v>
      </c>
      <c r="D137" s="169" t="s">
        <v>150</v>
      </c>
      <c r="E137" s="170" t="s">
        <v>166</v>
      </c>
      <c r="F137" s="266" t="s">
        <v>167</v>
      </c>
      <c r="G137" s="266"/>
      <c r="H137" s="266"/>
      <c r="I137" s="266"/>
      <c r="J137" s="171" t="s">
        <v>164</v>
      </c>
      <c r="K137" s="172">
        <v>2284</v>
      </c>
      <c r="L137" s="267">
        <v>0</v>
      </c>
      <c r="M137" s="268"/>
      <c r="N137" s="269">
        <f>ROUND(L137*K137,2)</f>
        <v>0</v>
      </c>
      <c r="O137" s="269"/>
      <c r="P137" s="269"/>
      <c r="Q137" s="269"/>
      <c r="R137" s="38"/>
      <c r="T137" s="173" t="s">
        <v>22</v>
      </c>
      <c r="U137" s="45" t="s">
        <v>44</v>
      </c>
      <c r="V137" s="37"/>
      <c r="W137" s="174">
        <f>V137*K137</f>
        <v>0</v>
      </c>
      <c r="X137" s="174">
        <v>7.1000000000000002E-4</v>
      </c>
      <c r="Y137" s="174">
        <f>X137*K137</f>
        <v>1.62164</v>
      </c>
      <c r="Z137" s="174">
        <v>0</v>
      </c>
      <c r="AA137" s="175">
        <f>Z137*K137</f>
        <v>0</v>
      </c>
      <c r="AR137" s="19" t="s">
        <v>154</v>
      </c>
      <c r="AT137" s="19" t="s">
        <v>150</v>
      </c>
      <c r="AU137" s="19" t="s">
        <v>155</v>
      </c>
      <c r="AY137" s="19" t="s">
        <v>149</v>
      </c>
      <c r="BE137" s="111">
        <f>IF(U137="základní",N137,0)</f>
        <v>0</v>
      </c>
      <c r="BF137" s="111">
        <f>IF(U137="snížená",N137,0)</f>
        <v>0</v>
      </c>
      <c r="BG137" s="111">
        <f>IF(U137="zákl. přenesená",N137,0)</f>
        <v>0</v>
      </c>
      <c r="BH137" s="111">
        <f>IF(U137="sníž. přenesená",N137,0)</f>
        <v>0</v>
      </c>
      <c r="BI137" s="111">
        <f>IF(U137="nulová",N137,0)</f>
        <v>0</v>
      </c>
      <c r="BJ137" s="19" t="s">
        <v>87</v>
      </c>
      <c r="BK137" s="111">
        <f>ROUND(L137*K137,2)</f>
        <v>0</v>
      </c>
      <c r="BL137" s="19" t="s">
        <v>154</v>
      </c>
      <c r="BM137" s="19" t="s">
        <v>168</v>
      </c>
    </row>
    <row r="138" spans="2:65" s="1" customFormat="1" ht="31.5" customHeight="1">
      <c r="B138" s="36"/>
      <c r="C138" s="169" t="s">
        <v>169</v>
      </c>
      <c r="D138" s="169" t="s">
        <v>150</v>
      </c>
      <c r="E138" s="170" t="s">
        <v>170</v>
      </c>
      <c r="F138" s="266" t="s">
        <v>171</v>
      </c>
      <c r="G138" s="266"/>
      <c r="H138" s="266"/>
      <c r="I138" s="266"/>
      <c r="J138" s="171" t="s">
        <v>164</v>
      </c>
      <c r="K138" s="172">
        <v>2284</v>
      </c>
      <c r="L138" s="267">
        <v>0</v>
      </c>
      <c r="M138" s="268"/>
      <c r="N138" s="269">
        <f>ROUND(L138*K138,2)</f>
        <v>0</v>
      </c>
      <c r="O138" s="269"/>
      <c r="P138" s="269"/>
      <c r="Q138" s="269"/>
      <c r="R138" s="38"/>
      <c r="T138" s="173" t="s">
        <v>22</v>
      </c>
      <c r="U138" s="45" t="s">
        <v>44</v>
      </c>
      <c r="V138" s="37"/>
      <c r="W138" s="174">
        <f>V138*K138</f>
        <v>0</v>
      </c>
      <c r="X138" s="174">
        <v>0</v>
      </c>
      <c r="Y138" s="174">
        <f>X138*K138</f>
        <v>0</v>
      </c>
      <c r="Z138" s="174">
        <v>0</v>
      </c>
      <c r="AA138" s="175">
        <f>Z138*K138</f>
        <v>0</v>
      </c>
      <c r="AR138" s="19" t="s">
        <v>154</v>
      </c>
      <c r="AT138" s="19" t="s">
        <v>150</v>
      </c>
      <c r="AU138" s="19" t="s">
        <v>155</v>
      </c>
      <c r="AY138" s="19" t="s">
        <v>149</v>
      </c>
      <c r="BE138" s="111">
        <f>IF(U138="základní",N138,0)</f>
        <v>0</v>
      </c>
      <c r="BF138" s="111">
        <f>IF(U138="snížená",N138,0)</f>
        <v>0</v>
      </c>
      <c r="BG138" s="111">
        <f>IF(U138="zákl. přenesená",N138,0)</f>
        <v>0</v>
      </c>
      <c r="BH138" s="111">
        <f>IF(U138="sníž. přenesená",N138,0)</f>
        <v>0</v>
      </c>
      <c r="BI138" s="111">
        <f>IF(U138="nulová",N138,0)</f>
        <v>0</v>
      </c>
      <c r="BJ138" s="19" t="s">
        <v>87</v>
      </c>
      <c r="BK138" s="111">
        <f>ROUND(L138*K138,2)</f>
        <v>0</v>
      </c>
      <c r="BL138" s="19" t="s">
        <v>154</v>
      </c>
      <c r="BM138" s="19" t="s">
        <v>172</v>
      </c>
    </row>
    <row r="139" spans="2:65" s="1" customFormat="1" ht="31.5" customHeight="1">
      <c r="B139" s="36"/>
      <c r="C139" s="169" t="s">
        <v>173</v>
      </c>
      <c r="D139" s="169" t="s">
        <v>150</v>
      </c>
      <c r="E139" s="170" t="s">
        <v>174</v>
      </c>
      <c r="F139" s="266" t="s">
        <v>175</v>
      </c>
      <c r="G139" s="266"/>
      <c r="H139" s="266"/>
      <c r="I139" s="266"/>
      <c r="J139" s="171" t="s">
        <v>176</v>
      </c>
      <c r="K139" s="172">
        <v>325</v>
      </c>
      <c r="L139" s="267">
        <v>0</v>
      </c>
      <c r="M139" s="268"/>
      <c r="N139" s="269">
        <f>ROUND(L139*K139,2)</f>
        <v>0</v>
      </c>
      <c r="O139" s="269"/>
      <c r="P139" s="269"/>
      <c r="Q139" s="269"/>
      <c r="R139" s="38"/>
      <c r="T139" s="173" t="s">
        <v>22</v>
      </c>
      <c r="U139" s="45" t="s">
        <v>44</v>
      </c>
      <c r="V139" s="37"/>
      <c r="W139" s="174">
        <f>V139*K139</f>
        <v>0</v>
      </c>
      <c r="X139" s="174">
        <v>3.5999999999999999E-3</v>
      </c>
      <c r="Y139" s="174">
        <f>X139*K139</f>
        <v>1.17</v>
      </c>
      <c r="Z139" s="174">
        <v>0</v>
      </c>
      <c r="AA139" s="175">
        <f>Z139*K139</f>
        <v>0</v>
      </c>
      <c r="AR139" s="19" t="s">
        <v>154</v>
      </c>
      <c r="AT139" s="19" t="s">
        <v>150</v>
      </c>
      <c r="AU139" s="19" t="s">
        <v>155</v>
      </c>
      <c r="AY139" s="19" t="s">
        <v>149</v>
      </c>
      <c r="BE139" s="111">
        <f>IF(U139="základní",N139,0)</f>
        <v>0</v>
      </c>
      <c r="BF139" s="111">
        <f>IF(U139="snížená",N139,0)</f>
        <v>0</v>
      </c>
      <c r="BG139" s="111">
        <f>IF(U139="zákl. přenesená",N139,0)</f>
        <v>0</v>
      </c>
      <c r="BH139" s="111">
        <f>IF(U139="sníž. přenesená",N139,0)</f>
        <v>0</v>
      </c>
      <c r="BI139" s="111">
        <f>IF(U139="nulová",N139,0)</f>
        <v>0</v>
      </c>
      <c r="BJ139" s="19" t="s">
        <v>87</v>
      </c>
      <c r="BK139" s="111">
        <f>ROUND(L139*K139,2)</f>
        <v>0</v>
      </c>
      <c r="BL139" s="19" t="s">
        <v>154</v>
      </c>
      <c r="BM139" s="19" t="s">
        <v>177</v>
      </c>
    </row>
    <row r="140" spans="2:65" s="9" customFormat="1" ht="37.35" customHeight="1">
      <c r="B140" s="158"/>
      <c r="C140" s="159"/>
      <c r="D140" s="160" t="s">
        <v>123</v>
      </c>
      <c r="E140" s="160"/>
      <c r="F140" s="160"/>
      <c r="G140" s="160"/>
      <c r="H140" s="160"/>
      <c r="I140" s="160"/>
      <c r="J140" s="160"/>
      <c r="K140" s="160"/>
      <c r="L140" s="160"/>
      <c r="M140" s="160"/>
      <c r="N140" s="284">
        <f>BK140</f>
        <v>0</v>
      </c>
      <c r="O140" s="285"/>
      <c r="P140" s="285"/>
      <c r="Q140" s="285"/>
      <c r="R140" s="161"/>
      <c r="T140" s="162"/>
      <c r="U140" s="159"/>
      <c r="V140" s="159"/>
      <c r="W140" s="163">
        <f>SUM(W141:W145)</f>
        <v>0</v>
      </c>
      <c r="X140" s="159"/>
      <c r="Y140" s="163">
        <f>SUM(Y141:Y145)</f>
        <v>0</v>
      </c>
      <c r="Z140" s="159"/>
      <c r="AA140" s="164">
        <f>SUM(AA141:AA145)</f>
        <v>0</v>
      </c>
      <c r="AR140" s="165" t="s">
        <v>154</v>
      </c>
      <c r="AT140" s="166" t="s">
        <v>78</v>
      </c>
      <c r="AU140" s="166" t="s">
        <v>79</v>
      </c>
      <c r="AY140" s="165" t="s">
        <v>149</v>
      </c>
      <c r="BK140" s="167">
        <f>SUM(BK141:BK145)</f>
        <v>0</v>
      </c>
    </row>
    <row r="141" spans="2:65" s="1" customFormat="1" ht="31.5" customHeight="1">
      <c r="B141" s="36"/>
      <c r="C141" s="169" t="s">
        <v>178</v>
      </c>
      <c r="D141" s="169" t="s">
        <v>150</v>
      </c>
      <c r="E141" s="170" t="s">
        <v>179</v>
      </c>
      <c r="F141" s="266" t="s">
        <v>180</v>
      </c>
      <c r="G141" s="266"/>
      <c r="H141" s="266"/>
      <c r="I141" s="266"/>
      <c r="J141" s="171" t="s">
        <v>181</v>
      </c>
      <c r="K141" s="172">
        <v>44</v>
      </c>
      <c r="L141" s="267">
        <v>0</v>
      </c>
      <c r="M141" s="268"/>
      <c r="N141" s="269">
        <f>ROUND(L141*K141,2)</f>
        <v>0</v>
      </c>
      <c r="O141" s="269"/>
      <c r="P141" s="269"/>
      <c r="Q141" s="269"/>
      <c r="R141" s="38"/>
      <c r="T141" s="173" t="s">
        <v>22</v>
      </c>
      <c r="U141" s="45" t="s">
        <v>44</v>
      </c>
      <c r="V141" s="37"/>
      <c r="W141" s="174">
        <f>V141*K141</f>
        <v>0</v>
      </c>
      <c r="X141" s="174">
        <v>0</v>
      </c>
      <c r="Y141" s="174">
        <f>X141*K141</f>
        <v>0</v>
      </c>
      <c r="Z141" s="174">
        <v>0</v>
      </c>
      <c r="AA141" s="175">
        <f>Z141*K141</f>
        <v>0</v>
      </c>
      <c r="AR141" s="19" t="s">
        <v>182</v>
      </c>
      <c r="AT141" s="19" t="s">
        <v>150</v>
      </c>
      <c r="AU141" s="19" t="s">
        <v>87</v>
      </c>
      <c r="AY141" s="19" t="s">
        <v>149</v>
      </c>
      <c r="BE141" s="111">
        <f>IF(U141="základní",N141,0)</f>
        <v>0</v>
      </c>
      <c r="BF141" s="111">
        <f>IF(U141="snížená",N141,0)</f>
        <v>0</v>
      </c>
      <c r="BG141" s="111">
        <f>IF(U141="zákl. přenesená",N141,0)</f>
        <v>0</v>
      </c>
      <c r="BH141" s="111">
        <f>IF(U141="sníž. přenesená",N141,0)</f>
        <v>0</v>
      </c>
      <c r="BI141" s="111">
        <f>IF(U141="nulová",N141,0)</f>
        <v>0</v>
      </c>
      <c r="BJ141" s="19" t="s">
        <v>87</v>
      </c>
      <c r="BK141" s="111">
        <f>ROUND(L141*K141,2)</f>
        <v>0</v>
      </c>
      <c r="BL141" s="19" t="s">
        <v>182</v>
      </c>
      <c r="BM141" s="19" t="s">
        <v>183</v>
      </c>
    </row>
    <row r="142" spans="2:65" s="10" customFormat="1" ht="31.5" customHeight="1">
      <c r="B142" s="176"/>
      <c r="C142" s="177"/>
      <c r="D142" s="177"/>
      <c r="E142" s="178" t="s">
        <v>22</v>
      </c>
      <c r="F142" s="270" t="s">
        <v>184</v>
      </c>
      <c r="G142" s="271"/>
      <c r="H142" s="271"/>
      <c r="I142" s="271"/>
      <c r="J142" s="177"/>
      <c r="K142" s="179">
        <v>10</v>
      </c>
      <c r="L142" s="177"/>
      <c r="M142" s="177"/>
      <c r="N142" s="177"/>
      <c r="O142" s="177"/>
      <c r="P142" s="177"/>
      <c r="Q142" s="177"/>
      <c r="R142" s="180"/>
      <c r="T142" s="181"/>
      <c r="U142" s="177"/>
      <c r="V142" s="177"/>
      <c r="W142" s="177"/>
      <c r="X142" s="177"/>
      <c r="Y142" s="177"/>
      <c r="Z142" s="177"/>
      <c r="AA142" s="182"/>
      <c r="AT142" s="183" t="s">
        <v>161</v>
      </c>
      <c r="AU142" s="183" t="s">
        <v>87</v>
      </c>
      <c r="AV142" s="10" t="s">
        <v>106</v>
      </c>
      <c r="AW142" s="10" t="s">
        <v>36</v>
      </c>
      <c r="AX142" s="10" t="s">
        <v>79</v>
      </c>
      <c r="AY142" s="183" t="s">
        <v>149</v>
      </c>
    </row>
    <row r="143" spans="2:65" s="10" customFormat="1" ht="31.5" customHeight="1">
      <c r="B143" s="176"/>
      <c r="C143" s="177"/>
      <c r="D143" s="177"/>
      <c r="E143" s="178" t="s">
        <v>22</v>
      </c>
      <c r="F143" s="272" t="s">
        <v>185</v>
      </c>
      <c r="G143" s="273"/>
      <c r="H143" s="273"/>
      <c r="I143" s="273"/>
      <c r="J143" s="177"/>
      <c r="K143" s="179">
        <v>24</v>
      </c>
      <c r="L143" s="177"/>
      <c r="M143" s="177"/>
      <c r="N143" s="177"/>
      <c r="O143" s="177"/>
      <c r="P143" s="177"/>
      <c r="Q143" s="177"/>
      <c r="R143" s="180"/>
      <c r="T143" s="181"/>
      <c r="U143" s="177"/>
      <c r="V143" s="177"/>
      <c r="W143" s="177"/>
      <c r="X143" s="177"/>
      <c r="Y143" s="177"/>
      <c r="Z143" s="177"/>
      <c r="AA143" s="182"/>
      <c r="AT143" s="183" t="s">
        <v>161</v>
      </c>
      <c r="AU143" s="183" t="s">
        <v>87</v>
      </c>
      <c r="AV143" s="10" t="s">
        <v>106</v>
      </c>
      <c r="AW143" s="10" t="s">
        <v>36</v>
      </c>
      <c r="AX143" s="10" t="s">
        <v>79</v>
      </c>
      <c r="AY143" s="183" t="s">
        <v>149</v>
      </c>
    </row>
    <row r="144" spans="2:65" s="10" customFormat="1" ht="31.5" customHeight="1">
      <c r="B144" s="176"/>
      <c r="C144" s="177"/>
      <c r="D144" s="177"/>
      <c r="E144" s="178" t="s">
        <v>22</v>
      </c>
      <c r="F144" s="272" t="s">
        <v>186</v>
      </c>
      <c r="G144" s="273"/>
      <c r="H144" s="273"/>
      <c r="I144" s="273"/>
      <c r="J144" s="177"/>
      <c r="K144" s="179">
        <v>10</v>
      </c>
      <c r="L144" s="177"/>
      <c r="M144" s="177"/>
      <c r="N144" s="177"/>
      <c r="O144" s="177"/>
      <c r="P144" s="177"/>
      <c r="Q144" s="177"/>
      <c r="R144" s="180"/>
      <c r="T144" s="181"/>
      <c r="U144" s="177"/>
      <c r="V144" s="177"/>
      <c r="W144" s="177"/>
      <c r="X144" s="177"/>
      <c r="Y144" s="177"/>
      <c r="Z144" s="177"/>
      <c r="AA144" s="182"/>
      <c r="AT144" s="183" t="s">
        <v>161</v>
      </c>
      <c r="AU144" s="183" t="s">
        <v>87</v>
      </c>
      <c r="AV144" s="10" t="s">
        <v>106</v>
      </c>
      <c r="AW144" s="10" t="s">
        <v>36</v>
      </c>
      <c r="AX144" s="10" t="s">
        <v>79</v>
      </c>
      <c r="AY144" s="183" t="s">
        <v>149</v>
      </c>
    </row>
    <row r="145" spans="2:65" s="11" customFormat="1" ht="22.5" customHeight="1">
      <c r="B145" s="184"/>
      <c r="C145" s="185"/>
      <c r="D145" s="185"/>
      <c r="E145" s="186" t="s">
        <v>22</v>
      </c>
      <c r="F145" s="274" t="s">
        <v>187</v>
      </c>
      <c r="G145" s="275"/>
      <c r="H145" s="275"/>
      <c r="I145" s="275"/>
      <c r="J145" s="185"/>
      <c r="K145" s="187">
        <v>44</v>
      </c>
      <c r="L145" s="185"/>
      <c r="M145" s="185"/>
      <c r="N145" s="185"/>
      <c r="O145" s="185"/>
      <c r="P145" s="185"/>
      <c r="Q145" s="185"/>
      <c r="R145" s="188"/>
      <c r="T145" s="189"/>
      <c r="U145" s="185"/>
      <c r="V145" s="185"/>
      <c r="W145" s="185"/>
      <c r="X145" s="185"/>
      <c r="Y145" s="185"/>
      <c r="Z145" s="185"/>
      <c r="AA145" s="190"/>
      <c r="AT145" s="191" t="s">
        <v>161</v>
      </c>
      <c r="AU145" s="191" t="s">
        <v>87</v>
      </c>
      <c r="AV145" s="11" t="s">
        <v>154</v>
      </c>
      <c r="AW145" s="11" t="s">
        <v>36</v>
      </c>
      <c r="AX145" s="11" t="s">
        <v>87</v>
      </c>
      <c r="AY145" s="191" t="s">
        <v>149</v>
      </c>
    </row>
    <row r="146" spans="2:65" s="9" customFormat="1" ht="37.35" customHeight="1">
      <c r="B146" s="158"/>
      <c r="C146" s="159"/>
      <c r="D146" s="160" t="s">
        <v>124</v>
      </c>
      <c r="E146" s="160"/>
      <c r="F146" s="160"/>
      <c r="G146" s="160"/>
      <c r="H146" s="160"/>
      <c r="I146" s="160"/>
      <c r="J146" s="160"/>
      <c r="K146" s="160"/>
      <c r="L146" s="160"/>
      <c r="M146" s="160"/>
      <c r="N146" s="286">
        <f>BK146</f>
        <v>0</v>
      </c>
      <c r="O146" s="287"/>
      <c r="P146" s="287"/>
      <c r="Q146" s="287"/>
      <c r="R146" s="161"/>
      <c r="T146" s="162"/>
      <c r="U146" s="159"/>
      <c r="V146" s="159"/>
      <c r="W146" s="163">
        <f>SUM(W147:W151)</f>
        <v>0</v>
      </c>
      <c r="X146" s="159"/>
      <c r="Y146" s="163">
        <f>SUM(Y147:Y151)</f>
        <v>0</v>
      </c>
      <c r="Z146" s="159"/>
      <c r="AA146" s="164">
        <f>SUM(AA147:AA151)</f>
        <v>0</v>
      </c>
      <c r="AR146" s="165" t="s">
        <v>154</v>
      </c>
      <c r="AT146" s="166" t="s">
        <v>78</v>
      </c>
      <c r="AU146" s="166" t="s">
        <v>79</v>
      </c>
      <c r="AY146" s="165" t="s">
        <v>149</v>
      </c>
      <c r="BK146" s="167">
        <f>SUM(BK147:BK151)</f>
        <v>0</v>
      </c>
    </row>
    <row r="147" spans="2:65" s="1" customFormat="1" ht="22.5" customHeight="1">
      <c r="B147" s="36"/>
      <c r="C147" s="169" t="s">
        <v>188</v>
      </c>
      <c r="D147" s="169" t="s">
        <v>150</v>
      </c>
      <c r="E147" s="170" t="s">
        <v>189</v>
      </c>
      <c r="F147" s="266" t="s">
        <v>190</v>
      </c>
      <c r="G147" s="266"/>
      <c r="H147" s="266"/>
      <c r="I147" s="266"/>
      <c r="J147" s="171" t="s">
        <v>191</v>
      </c>
      <c r="K147" s="172">
        <v>1</v>
      </c>
      <c r="L147" s="267">
        <v>0</v>
      </c>
      <c r="M147" s="268"/>
      <c r="N147" s="269">
        <f>ROUND(L147*K147,2)</f>
        <v>0</v>
      </c>
      <c r="O147" s="269"/>
      <c r="P147" s="269"/>
      <c r="Q147" s="269"/>
      <c r="R147" s="38"/>
      <c r="T147" s="173" t="s">
        <v>22</v>
      </c>
      <c r="U147" s="45" t="s">
        <v>44</v>
      </c>
      <c r="V147" s="37"/>
      <c r="W147" s="174">
        <f>V147*K147</f>
        <v>0</v>
      </c>
      <c r="X147" s="174">
        <v>0</v>
      </c>
      <c r="Y147" s="174">
        <f>X147*K147</f>
        <v>0</v>
      </c>
      <c r="Z147" s="174">
        <v>0</v>
      </c>
      <c r="AA147" s="175">
        <f>Z147*K147</f>
        <v>0</v>
      </c>
      <c r="AR147" s="19" t="s">
        <v>192</v>
      </c>
      <c r="AT147" s="19" t="s">
        <v>150</v>
      </c>
      <c r="AU147" s="19" t="s">
        <v>87</v>
      </c>
      <c r="AY147" s="19" t="s">
        <v>149</v>
      </c>
      <c r="BE147" s="111">
        <f>IF(U147="základní",N147,0)</f>
        <v>0</v>
      </c>
      <c r="BF147" s="111">
        <f>IF(U147="snížená",N147,0)</f>
        <v>0</v>
      </c>
      <c r="BG147" s="111">
        <f>IF(U147="zákl. přenesená",N147,0)</f>
        <v>0</v>
      </c>
      <c r="BH147" s="111">
        <f>IF(U147="sníž. přenesená",N147,0)</f>
        <v>0</v>
      </c>
      <c r="BI147" s="111">
        <f>IF(U147="nulová",N147,0)</f>
        <v>0</v>
      </c>
      <c r="BJ147" s="19" t="s">
        <v>87</v>
      </c>
      <c r="BK147" s="111">
        <f>ROUND(L147*K147,2)</f>
        <v>0</v>
      </c>
      <c r="BL147" s="19" t="s">
        <v>192</v>
      </c>
      <c r="BM147" s="19" t="s">
        <v>193</v>
      </c>
    </row>
    <row r="148" spans="2:65" s="1" customFormat="1" ht="31.5" customHeight="1">
      <c r="B148" s="36"/>
      <c r="C148" s="169" t="s">
        <v>194</v>
      </c>
      <c r="D148" s="169" t="s">
        <v>150</v>
      </c>
      <c r="E148" s="170" t="s">
        <v>195</v>
      </c>
      <c r="F148" s="266" t="s">
        <v>196</v>
      </c>
      <c r="G148" s="266"/>
      <c r="H148" s="266"/>
      <c r="I148" s="266"/>
      <c r="J148" s="171" t="s">
        <v>191</v>
      </c>
      <c r="K148" s="172">
        <v>1</v>
      </c>
      <c r="L148" s="267">
        <v>0</v>
      </c>
      <c r="M148" s="268"/>
      <c r="N148" s="269">
        <f>ROUND(L148*K148,2)</f>
        <v>0</v>
      </c>
      <c r="O148" s="269"/>
      <c r="P148" s="269"/>
      <c r="Q148" s="269"/>
      <c r="R148" s="38"/>
      <c r="T148" s="173" t="s">
        <v>22</v>
      </c>
      <c r="U148" s="45" t="s">
        <v>44</v>
      </c>
      <c r="V148" s="37"/>
      <c r="W148" s="174">
        <f>V148*K148</f>
        <v>0</v>
      </c>
      <c r="X148" s="174">
        <v>0</v>
      </c>
      <c r="Y148" s="174">
        <f>X148*K148</f>
        <v>0</v>
      </c>
      <c r="Z148" s="174">
        <v>0</v>
      </c>
      <c r="AA148" s="175">
        <f>Z148*K148</f>
        <v>0</v>
      </c>
      <c r="AR148" s="19" t="s">
        <v>192</v>
      </c>
      <c r="AT148" s="19" t="s">
        <v>150</v>
      </c>
      <c r="AU148" s="19" t="s">
        <v>87</v>
      </c>
      <c r="AY148" s="19" t="s">
        <v>149</v>
      </c>
      <c r="BE148" s="111">
        <f>IF(U148="základní",N148,0)</f>
        <v>0</v>
      </c>
      <c r="BF148" s="111">
        <f>IF(U148="snížená",N148,0)</f>
        <v>0</v>
      </c>
      <c r="BG148" s="111">
        <f>IF(U148="zákl. přenesená",N148,0)</f>
        <v>0</v>
      </c>
      <c r="BH148" s="111">
        <f>IF(U148="sníž. přenesená",N148,0)</f>
        <v>0</v>
      </c>
      <c r="BI148" s="111">
        <f>IF(U148="nulová",N148,0)</f>
        <v>0</v>
      </c>
      <c r="BJ148" s="19" t="s">
        <v>87</v>
      </c>
      <c r="BK148" s="111">
        <f>ROUND(L148*K148,2)</f>
        <v>0</v>
      </c>
      <c r="BL148" s="19" t="s">
        <v>192</v>
      </c>
      <c r="BM148" s="19" t="s">
        <v>197</v>
      </c>
    </row>
    <row r="149" spans="2:65" s="10" customFormat="1" ht="31.5" customHeight="1">
      <c r="B149" s="176"/>
      <c r="C149" s="177"/>
      <c r="D149" s="177"/>
      <c r="E149" s="178" t="s">
        <v>22</v>
      </c>
      <c r="F149" s="270" t="s">
        <v>198</v>
      </c>
      <c r="G149" s="271"/>
      <c r="H149" s="271"/>
      <c r="I149" s="271"/>
      <c r="J149" s="177"/>
      <c r="K149" s="179">
        <v>11420</v>
      </c>
      <c r="L149" s="177"/>
      <c r="M149" s="177"/>
      <c r="N149" s="177"/>
      <c r="O149" s="177"/>
      <c r="P149" s="177"/>
      <c r="Q149" s="177"/>
      <c r="R149" s="180"/>
      <c r="T149" s="181"/>
      <c r="U149" s="177"/>
      <c r="V149" s="177"/>
      <c r="W149" s="177"/>
      <c r="X149" s="177"/>
      <c r="Y149" s="177"/>
      <c r="Z149" s="177"/>
      <c r="AA149" s="182"/>
      <c r="AT149" s="183" t="s">
        <v>161</v>
      </c>
      <c r="AU149" s="183" t="s">
        <v>87</v>
      </c>
      <c r="AV149" s="10" t="s">
        <v>106</v>
      </c>
      <c r="AW149" s="10" t="s">
        <v>36</v>
      </c>
      <c r="AX149" s="10" t="s">
        <v>79</v>
      </c>
      <c r="AY149" s="183" t="s">
        <v>149</v>
      </c>
    </row>
    <row r="150" spans="2:65" s="10" customFormat="1" ht="22.5" customHeight="1">
      <c r="B150" s="176"/>
      <c r="C150" s="177"/>
      <c r="D150" s="177"/>
      <c r="E150" s="178" t="s">
        <v>22</v>
      </c>
      <c r="F150" s="272" t="s">
        <v>199</v>
      </c>
      <c r="G150" s="273"/>
      <c r="H150" s="273"/>
      <c r="I150" s="273"/>
      <c r="J150" s="177"/>
      <c r="K150" s="179">
        <v>1</v>
      </c>
      <c r="L150" s="177"/>
      <c r="M150" s="177"/>
      <c r="N150" s="177"/>
      <c r="O150" s="177"/>
      <c r="P150" s="177"/>
      <c r="Q150" s="177"/>
      <c r="R150" s="180"/>
      <c r="T150" s="181"/>
      <c r="U150" s="177"/>
      <c r="V150" s="177"/>
      <c r="W150" s="177"/>
      <c r="X150" s="177"/>
      <c r="Y150" s="177"/>
      <c r="Z150" s="177"/>
      <c r="AA150" s="182"/>
      <c r="AT150" s="183" t="s">
        <v>161</v>
      </c>
      <c r="AU150" s="183" t="s">
        <v>87</v>
      </c>
      <c r="AV150" s="10" t="s">
        <v>106</v>
      </c>
      <c r="AW150" s="10" t="s">
        <v>36</v>
      </c>
      <c r="AX150" s="10" t="s">
        <v>87</v>
      </c>
      <c r="AY150" s="183" t="s">
        <v>149</v>
      </c>
    </row>
    <row r="151" spans="2:65" s="1" customFormat="1" ht="31.5" customHeight="1">
      <c r="B151" s="36"/>
      <c r="C151" s="169" t="s">
        <v>200</v>
      </c>
      <c r="D151" s="169" t="s">
        <v>150</v>
      </c>
      <c r="E151" s="170" t="s">
        <v>201</v>
      </c>
      <c r="F151" s="266" t="s">
        <v>202</v>
      </c>
      <c r="G151" s="266"/>
      <c r="H151" s="266"/>
      <c r="I151" s="266"/>
      <c r="J151" s="171" t="s">
        <v>191</v>
      </c>
      <c r="K151" s="172">
        <v>1</v>
      </c>
      <c r="L151" s="267">
        <v>0</v>
      </c>
      <c r="M151" s="268"/>
      <c r="N151" s="269">
        <f>ROUND(L151*K151,2)</f>
        <v>0</v>
      </c>
      <c r="O151" s="269"/>
      <c r="P151" s="269"/>
      <c r="Q151" s="269"/>
      <c r="R151" s="38"/>
      <c r="T151" s="173" t="s">
        <v>22</v>
      </c>
      <c r="U151" s="45" t="s">
        <v>44</v>
      </c>
      <c r="V151" s="37"/>
      <c r="W151" s="174">
        <f>V151*K151</f>
        <v>0</v>
      </c>
      <c r="X151" s="174">
        <v>0</v>
      </c>
      <c r="Y151" s="174">
        <f>X151*K151</f>
        <v>0</v>
      </c>
      <c r="Z151" s="174">
        <v>0</v>
      </c>
      <c r="AA151" s="175">
        <f>Z151*K151</f>
        <v>0</v>
      </c>
      <c r="AR151" s="19" t="s">
        <v>192</v>
      </c>
      <c r="AT151" s="19" t="s">
        <v>150</v>
      </c>
      <c r="AU151" s="19" t="s">
        <v>87</v>
      </c>
      <c r="AY151" s="19" t="s">
        <v>149</v>
      </c>
      <c r="BE151" s="111">
        <f>IF(U151="základní",N151,0)</f>
        <v>0</v>
      </c>
      <c r="BF151" s="111">
        <f>IF(U151="snížená",N151,0)</f>
        <v>0</v>
      </c>
      <c r="BG151" s="111">
        <f>IF(U151="zákl. přenesená",N151,0)</f>
        <v>0</v>
      </c>
      <c r="BH151" s="111">
        <f>IF(U151="sníž. přenesená",N151,0)</f>
        <v>0</v>
      </c>
      <c r="BI151" s="111">
        <f>IF(U151="nulová",N151,0)</f>
        <v>0</v>
      </c>
      <c r="BJ151" s="19" t="s">
        <v>87</v>
      </c>
      <c r="BK151" s="111">
        <f>ROUND(L151*K151,2)</f>
        <v>0</v>
      </c>
      <c r="BL151" s="19" t="s">
        <v>192</v>
      </c>
      <c r="BM151" s="19" t="s">
        <v>203</v>
      </c>
    </row>
    <row r="152" spans="2:65" s="1" customFormat="1" ht="49.9" customHeight="1">
      <c r="B152" s="36"/>
      <c r="C152" s="37"/>
      <c r="D152" s="160" t="s">
        <v>204</v>
      </c>
      <c r="E152" s="37"/>
      <c r="F152" s="37"/>
      <c r="G152" s="37"/>
      <c r="H152" s="37"/>
      <c r="I152" s="37"/>
      <c r="J152" s="37"/>
      <c r="K152" s="37"/>
      <c r="L152" s="37"/>
      <c r="M152" s="37"/>
      <c r="N152" s="284">
        <f t="shared" ref="N152:N157" si="5">BK152</f>
        <v>0</v>
      </c>
      <c r="O152" s="285"/>
      <c r="P152" s="285"/>
      <c r="Q152" s="285"/>
      <c r="R152" s="38"/>
      <c r="T152" s="144"/>
      <c r="U152" s="37"/>
      <c r="V152" s="37"/>
      <c r="W152" s="37"/>
      <c r="X152" s="37"/>
      <c r="Y152" s="37"/>
      <c r="Z152" s="37"/>
      <c r="AA152" s="79"/>
      <c r="AT152" s="19" t="s">
        <v>78</v>
      </c>
      <c r="AU152" s="19" t="s">
        <v>79</v>
      </c>
      <c r="AY152" s="19" t="s">
        <v>205</v>
      </c>
      <c r="BK152" s="111">
        <f>SUM(BK153:BK157)</f>
        <v>0</v>
      </c>
    </row>
    <row r="153" spans="2:65" s="1" customFormat="1" ht="22.35" customHeight="1">
      <c r="B153" s="36"/>
      <c r="C153" s="192" t="s">
        <v>22</v>
      </c>
      <c r="D153" s="192" t="s">
        <v>150</v>
      </c>
      <c r="E153" s="193" t="s">
        <v>22</v>
      </c>
      <c r="F153" s="276" t="s">
        <v>22</v>
      </c>
      <c r="G153" s="276"/>
      <c r="H153" s="276"/>
      <c r="I153" s="276"/>
      <c r="J153" s="194" t="s">
        <v>22</v>
      </c>
      <c r="K153" s="195"/>
      <c r="L153" s="267"/>
      <c r="M153" s="269"/>
      <c r="N153" s="269">
        <f t="shared" si="5"/>
        <v>0</v>
      </c>
      <c r="O153" s="269"/>
      <c r="P153" s="269"/>
      <c r="Q153" s="269"/>
      <c r="R153" s="38"/>
      <c r="T153" s="173" t="s">
        <v>22</v>
      </c>
      <c r="U153" s="196" t="s">
        <v>44</v>
      </c>
      <c r="V153" s="37"/>
      <c r="W153" s="37"/>
      <c r="X153" s="37"/>
      <c r="Y153" s="37"/>
      <c r="Z153" s="37"/>
      <c r="AA153" s="79"/>
      <c r="AT153" s="19" t="s">
        <v>205</v>
      </c>
      <c r="AU153" s="19" t="s">
        <v>87</v>
      </c>
      <c r="AY153" s="19" t="s">
        <v>205</v>
      </c>
      <c r="BE153" s="111">
        <f>IF(U153="základní",N153,0)</f>
        <v>0</v>
      </c>
      <c r="BF153" s="111">
        <f>IF(U153="snížená",N153,0)</f>
        <v>0</v>
      </c>
      <c r="BG153" s="111">
        <f>IF(U153="zákl. přenesená",N153,0)</f>
        <v>0</v>
      </c>
      <c r="BH153" s="111">
        <f>IF(U153="sníž. přenesená",N153,0)</f>
        <v>0</v>
      </c>
      <c r="BI153" s="111">
        <f>IF(U153="nulová",N153,0)</f>
        <v>0</v>
      </c>
      <c r="BJ153" s="19" t="s">
        <v>87</v>
      </c>
      <c r="BK153" s="111">
        <f>L153*K153</f>
        <v>0</v>
      </c>
    </row>
    <row r="154" spans="2:65" s="1" customFormat="1" ht="22.35" customHeight="1">
      <c r="B154" s="36"/>
      <c r="C154" s="192" t="s">
        <v>22</v>
      </c>
      <c r="D154" s="192" t="s">
        <v>150</v>
      </c>
      <c r="E154" s="193" t="s">
        <v>22</v>
      </c>
      <c r="F154" s="276" t="s">
        <v>22</v>
      </c>
      <c r="G154" s="276"/>
      <c r="H154" s="276"/>
      <c r="I154" s="276"/>
      <c r="J154" s="194" t="s">
        <v>22</v>
      </c>
      <c r="K154" s="195"/>
      <c r="L154" s="267"/>
      <c r="M154" s="269"/>
      <c r="N154" s="269">
        <f t="shared" si="5"/>
        <v>0</v>
      </c>
      <c r="O154" s="269"/>
      <c r="P154" s="269"/>
      <c r="Q154" s="269"/>
      <c r="R154" s="38"/>
      <c r="T154" s="173" t="s">
        <v>22</v>
      </c>
      <c r="U154" s="196" t="s">
        <v>44</v>
      </c>
      <c r="V154" s="37"/>
      <c r="W154" s="37"/>
      <c r="X154" s="37"/>
      <c r="Y154" s="37"/>
      <c r="Z154" s="37"/>
      <c r="AA154" s="79"/>
      <c r="AT154" s="19" t="s">
        <v>205</v>
      </c>
      <c r="AU154" s="19" t="s">
        <v>87</v>
      </c>
      <c r="AY154" s="19" t="s">
        <v>205</v>
      </c>
      <c r="BE154" s="111">
        <f>IF(U154="základní",N154,0)</f>
        <v>0</v>
      </c>
      <c r="BF154" s="111">
        <f>IF(U154="snížená",N154,0)</f>
        <v>0</v>
      </c>
      <c r="BG154" s="111">
        <f>IF(U154="zákl. přenesená",N154,0)</f>
        <v>0</v>
      </c>
      <c r="BH154" s="111">
        <f>IF(U154="sníž. přenesená",N154,0)</f>
        <v>0</v>
      </c>
      <c r="BI154" s="111">
        <f>IF(U154="nulová",N154,0)</f>
        <v>0</v>
      </c>
      <c r="BJ154" s="19" t="s">
        <v>87</v>
      </c>
      <c r="BK154" s="111">
        <f>L154*K154</f>
        <v>0</v>
      </c>
    </row>
    <row r="155" spans="2:65" s="1" customFormat="1" ht="22.35" customHeight="1">
      <c r="B155" s="36"/>
      <c r="C155" s="192" t="s">
        <v>22</v>
      </c>
      <c r="D155" s="192" t="s">
        <v>150</v>
      </c>
      <c r="E155" s="193" t="s">
        <v>22</v>
      </c>
      <c r="F155" s="276" t="s">
        <v>22</v>
      </c>
      <c r="G155" s="276"/>
      <c r="H155" s="276"/>
      <c r="I155" s="276"/>
      <c r="J155" s="194" t="s">
        <v>22</v>
      </c>
      <c r="K155" s="195"/>
      <c r="L155" s="267"/>
      <c r="M155" s="269"/>
      <c r="N155" s="269">
        <f t="shared" si="5"/>
        <v>0</v>
      </c>
      <c r="O155" s="269"/>
      <c r="P155" s="269"/>
      <c r="Q155" s="269"/>
      <c r="R155" s="38"/>
      <c r="T155" s="173" t="s">
        <v>22</v>
      </c>
      <c r="U155" s="196" t="s">
        <v>44</v>
      </c>
      <c r="V155" s="37"/>
      <c r="W155" s="37"/>
      <c r="X155" s="37"/>
      <c r="Y155" s="37"/>
      <c r="Z155" s="37"/>
      <c r="AA155" s="79"/>
      <c r="AT155" s="19" t="s">
        <v>205</v>
      </c>
      <c r="AU155" s="19" t="s">
        <v>87</v>
      </c>
      <c r="AY155" s="19" t="s">
        <v>205</v>
      </c>
      <c r="BE155" s="111">
        <f>IF(U155="základní",N155,0)</f>
        <v>0</v>
      </c>
      <c r="BF155" s="111">
        <f>IF(U155="snížená",N155,0)</f>
        <v>0</v>
      </c>
      <c r="BG155" s="111">
        <f>IF(U155="zákl. přenesená",N155,0)</f>
        <v>0</v>
      </c>
      <c r="BH155" s="111">
        <f>IF(U155="sníž. přenesená",N155,0)</f>
        <v>0</v>
      </c>
      <c r="BI155" s="111">
        <f>IF(U155="nulová",N155,0)</f>
        <v>0</v>
      </c>
      <c r="BJ155" s="19" t="s">
        <v>87</v>
      </c>
      <c r="BK155" s="111">
        <f>L155*K155</f>
        <v>0</v>
      </c>
    </row>
    <row r="156" spans="2:65" s="1" customFormat="1" ht="22.35" customHeight="1">
      <c r="B156" s="36"/>
      <c r="C156" s="192" t="s">
        <v>22</v>
      </c>
      <c r="D156" s="192" t="s">
        <v>150</v>
      </c>
      <c r="E156" s="193" t="s">
        <v>22</v>
      </c>
      <c r="F156" s="276" t="s">
        <v>22</v>
      </c>
      <c r="G156" s="276"/>
      <c r="H156" s="276"/>
      <c r="I156" s="276"/>
      <c r="J156" s="194" t="s">
        <v>22</v>
      </c>
      <c r="K156" s="195"/>
      <c r="L156" s="267"/>
      <c r="M156" s="269"/>
      <c r="N156" s="269">
        <f t="shared" si="5"/>
        <v>0</v>
      </c>
      <c r="O156" s="269"/>
      <c r="P156" s="269"/>
      <c r="Q156" s="269"/>
      <c r="R156" s="38"/>
      <c r="T156" s="173" t="s">
        <v>22</v>
      </c>
      <c r="U156" s="196" t="s">
        <v>44</v>
      </c>
      <c r="V156" s="37"/>
      <c r="W156" s="37"/>
      <c r="X156" s="37"/>
      <c r="Y156" s="37"/>
      <c r="Z156" s="37"/>
      <c r="AA156" s="79"/>
      <c r="AT156" s="19" t="s">
        <v>205</v>
      </c>
      <c r="AU156" s="19" t="s">
        <v>87</v>
      </c>
      <c r="AY156" s="19" t="s">
        <v>205</v>
      </c>
      <c r="BE156" s="111">
        <f>IF(U156="základní",N156,0)</f>
        <v>0</v>
      </c>
      <c r="BF156" s="111">
        <f>IF(U156="snížená",N156,0)</f>
        <v>0</v>
      </c>
      <c r="BG156" s="111">
        <f>IF(U156="zákl. přenesená",N156,0)</f>
        <v>0</v>
      </c>
      <c r="BH156" s="111">
        <f>IF(U156="sníž. přenesená",N156,0)</f>
        <v>0</v>
      </c>
      <c r="BI156" s="111">
        <f>IF(U156="nulová",N156,0)</f>
        <v>0</v>
      </c>
      <c r="BJ156" s="19" t="s">
        <v>87</v>
      </c>
      <c r="BK156" s="111">
        <f>L156*K156</f>
        <v>0</v>
      </c>
    </row>
    <row r="157" spans="2:65" s="1" customFormat="1" ht="22.35" customHeight="1">
      <c r="B157" s="36"/>
      <c r="C157" s="192" t="s">
        <v>22</v>
      </c>
      <c r="D157" s="192" t="s">
        <v>150</v>
      </c>
      <c r="E157" s="193" t="s">
        <v>22</v>
      </c>
      <c r="F157" s="276" t="s">
        <v>22</v>
      </c>
      <c r="G157" s="276"/>
      <c r="H157" s="276"/>
      <c r="I157" s="276"/>
      <c r="J157" s="194" t="s">
        <v>22</v>
      </c>
      <c r="K157" s="195"/>
      <c r="L157" s="267"/>
      <c r="M157" s="269"/>
      <c r="N157" s="269">
        <f t="shared" si="5"/>
        <v>0</v>
      </c>
      <c r="O157" s="269"/>
      <c r="P157" s="269"/>
      <c r="Q157" s="269"/>
      <c r="R157" s="38"/>
      <c r="T157" s="173" t="s">
        <v>22</v>
      </c>
      <c r="U157" s="196" t="s">
        <v>44</v>
      </c>
      <c r="V157" s="57"/>
      <c r="W157" s="57"/>
      <c r="X157" s="57"/>
      <c r="Y157" s="57"/>
      <c r="Z157" s="57"/>
      <c r="AA157" s="59"/>
      <c r="AT157" s="19" t="s">
        <v>205</v>
      </c>
      <c r="AU157" s="19" t="s">
        <v>87</v>
      </c>
      <c r="AY157" s="19" t="s">
        <v>205</v>
      </c>
      <c r="BE157" s="111">
        <f>IF(U157="základní",N157,0)</f>
        <v>0</v>
      </c>
      <c r="BF157" s="111">
        <f>IF(U157="snížená",N157,0)</f>
        <v>0</v>
      </c>
      <c r="BG157" s="111">
        <f>IF(U157="zákl. přenesená",N157,0)</f>
        <v>0</v>
      </c>
      <c r="BH157" s="111">
        <f>IF(U157="sníž. přenesená",N157,0)</f>
        <v>0</v>
      </c>
      <c r="BI157" s="111">
        <f>IF(U157="nulová",N157,0)</f>
        <v>0</v>
      </c>
      <c r="BJ157" s="19" t="s">
        <v>87</v>
      </c>
      <c r="BK157" s="111">
        <f>L157*K157</f>
        <v>0</v>
      </c>
    </row>
    <row r="158" spans="2:65" s="1" customFormat="1" ht="6.95" customHeight="1"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2"/>
    </row>
  </sheetData>
  <sheetProtection algorithmName="SHA-512" hashValue="uMq39dAep+bBavaBLnkF9OOvyegQ1Tgv+ttzRp1NKaw6+9OpNXunVErqAUyDEfXrodk1AWh09V8OVgygp9/vkA==" saltValue="mKgYk6V/XI2lBweZ3kDxaQ==" spinCount="100000" sheet="1" objects="1" scenarios="1" formatCells="0" formatColumns="0" formatRows="0" sort="0" autoFilter="0"/>
  <mergeCells count="135">
    <mergeCell ref="H1:K1"/>
    <mergeCell ref="S2:AC2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3:I153"/>
    <mergeCell ref="L153:M153"/>
    <mergeCell ref="N153:Q153"/>
    <mergeCell ref="F154:I154"/>
    <mergeCell ref="L154:M154"/>
    <mergeCell ref="N154:Q154"/>
    <mergeCell ref="N152:Q152"/>
    <mergeCell ref="F145:I145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N146:Q146"/>
    <mergeCell ref="F139:I139"/>
    <mergeCell ref="L139:M139"/>
    <mergeCell ref="N139:Q139"/>
    <mergeCell ref="F141:I141"/>
    <mergeCell ref="L141:M141"/>
    <mergeCell ref="N141:Q141"/>
    <mergeCell ref="F142:I142"/>
    <mergeCell ref="F143:I143"/>
    <mergeCell ref="F144:I144"/>
    <mergeCell ref="N140:Q140"/>
    <mergeCell ref="F131:I131"/>
    <mergeCell ref="F134:I134"/>
    <mergeCell ref="L134:M134"/>
    <mergeCell ref="N134:Q134"/>
    <mergeCell ref="F137:I137"/>
    <mergeCell ref="L137:M137"/>
    <mergeCell ref="N137:Q137"/>
    <mergeCell ref="F138:I138"/>
    <mergeCell ref="L138:M138"/>
    <mergeCell ref="N138:Q138"/>
    <mergeCell ref="N132:Q132"/>
    <mergeCell ref="N133:Q133"/>
    <mergeCell ref="N135:Q135"/>
    <mergeCell ref="N136:Q136"/>
    <mergeCell ref="M122:Q122"/>
    <mergeCell ref="F124:I124"/>
    <mergeCell ref="L124:M124"/>
    <mergeCell ref="N124:Q124"/>
    <mergeCell ref="F129:I129"/>
    <mergeCell ref="L129:M129"/>
    <mergeCell ref="N129:Q129"/>
    <mergeCell ref="F130:I130"/>
    <mergeCell ref="L130:M130"/>
    <mergeCell ref="N130:Q130"/>
    <mergeCell ref="N125:Q125"/>
    <mergeCell ref="N126:Q126"/>
    <mergeCell ref="N127:Q127"/>
    <mergeCell ref="N128:Q128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53:D158">
      <formula1>"K, M"</formula1>
    </dataValidation>
    <dataValidation type="list" allowBlank="1" showInputMessage="1" showErrorMessage="1" error="Povoleny jsou hodnoty základní, snížená, zákl. přenesená, sníž. přenesená, nulová." sqref="U153:U15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101</v>
      </c>
      <c r="G1" s="15"/>
      <c r="H1" s="288" t="s">
        <v>102</v>
      </c>
      <c r="I1" s="288"/>
      <c r="J1" s="288"/>
      <c r="K1" s="288"/>
      <c r="L1" s="15" t="s">
        <v>103</v>
      </c>
      <c r="M1" s="13"/>
      <c r="N1" s="13"/>
      <c r="O1" s="14" t="s">
        <v>104</v>
      </c>
      <c r="P1" s="13"/>
      <c r="Q1" s="13"/>
      <c r="R1" s="13"/>
      <c r="S1" s="15" t="s">
        <v>105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7" t="s">
        <v>7</v>
      </c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S2" s="242" t="s">
        <v>8</v>
      </c>
      <c r="T2" s="243"/>
      <c r="U2" s="243"/>
      <c r="V2" s="243"/>
      <c r="W2" s="243"/>
      <c r="X2" s="243"/>
      <c r="Y2" s="243"/>
      <c r="Z2" s="243"/>
      <c r="AA2" s="243"/>
      <c r="AB2" s="243"/>
      <c r="AC2" s="243"/>
      <c r="AT2" s="19" t="s">
        <v>91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106</v>
      </c>
    </row>
    <row r="4" spans="1:66" ht="36.950000000000003" customHeight="1">
      <c r="B4" s="23"/>
      <c r="C4" s="199" t="s">
        <v>107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19</v>
      </c>
      <c r="E6" s="27"/>
      <c r="F6" s="244" t="str">
        <f>'Rekapitulace stavby'!K6</f>
        <v>OPRAVA KOMUNIKACE MILEVSKO, UL. SIBIŘSKÁ, KPT. JAROŠE, SADOVÁ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7"/>
      <c r="R6" s="24"/>
    </row>
    <row r="7" spans="1:66" s="1" customFormat="1" ht="32.85" customHeight="1">
      <c r="B7" s="36"/>
      <c r="C7" s="37"/>
      <c r="D7" s="30" t="s">
        <v>108</v>
      </c>
      <c r="E7" s="37"/>
      <c r="F7" s="205" t="s">
        <v>206</v>
      </c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7" t="str">
        <f>'Rekapitulace stavby'!AN8</f>
        <v>6. 11. 2017</v>
      </c>
      <c r="P9" s="248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3" t="s">
        <v>22</v>
      </c>
      <c r="P11" s="203"/>
      <c r="Q11" s="37"/>
      <c r="R11" s="38"/>
    </row>
    <row r="12" spans="1:66" s="1" customFormat="1" ht="18" customHeight="1">
      <c r="B12" s="36"/>
      <c r="C12" s="37"/>
      <c r="D12" s="37"/>
      <c r="E12" s="29" t="s">
        <v>30</v>
      </c>
      <c r="F12" s="37"/>
      <c r="G12" s="37"/>
      <c r="H12" s="37"/>
      <c r="I12" s="37"/>
      <c r="J12" s="37"/>
      <c r="K12" s="37"/>
      <c r="L12" s="37"/>
      <c r="M12" s="31" t="s">
        <v>31</v>
      </c>
      <c r="N12" s="37"/>
      <c r="O12" s="203" t="s">
        <v>22</v>
      </c>
      <c r="P12" s="203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32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49" t="str">
        <f>IF('Rekapitulace stavby'!AN13="","",'Rekapitulace stavby'!AN13)</f>
        <v>Vyplň údaj</v>
      </c>
      <c r="P14" s="203"/>
      <c r="Q14" s="37"/>
      <c r="R14" s="38"/>
    </row>
    <row r="15" spans="1:66" s="1" customFormat="1" ht="18" customHeight="1">
      <c r="B15" s="36"/>
      <c r="C15" s="37"/>
      <c r="D15" s="37"/>
      <c r="E15" s="249" t="str">
        <f>IF('Rekapitulace stavby'!E14="","",'Rekapitulace stavby'!E14)</f>
        <v>Vyplň údaj</v>
      </c>
      <c r="F15" s="250"/>
      <c r="G15" s="250"/>
      <c r="H15" s="250"/>
      <c r="I15" s="250"/>
      <c r="J15" s="250"/>
      <c r="K15" s="250"/>
      <c r="L15" s="250"/>
      <c r="M15" s="31" t="s">
        <v>31</v>
      </c>
      <c r="N15" s="37"/>
      <c r="O15" s="249" t="str">
        <f>IF('Rekapitulace stavby'!AN14="","",'Rekapitulace stavby'!AN14)</f>
        <v>Vyplň údaj</v>
      </c>
      <c r="P15" s="203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34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3" t="s">
        <v>22</v>
      </c>
      <c r="P17" s="203"/>
      <c r="Q17" s="37"/>
      <c r="R17" s="38"/>
    </row>
    <row r="18" spans="2:18" s="1" customFormat="1" ht="18" customHeight="1">
      <c r="B18" s="36"/>
      <c r="C18" s="37"/>
      <c r="D18" s="37"/>
      <c r="E18" s="29" t="s">
        <v>35</v>
      </c>
      <c r="F18" s="37"/>
      <c r="G18" s="37"/>
      <c r="H18" s="37"/>
      <c r="I18" s="37"/>
      <c r="J18" s="37"/>
      <c r="K18" s="37"/>
      <c r="L18" s="37"/>
      <c r="M18" s="31" t="s">
        <v>31</v>
      </c>
      <c r="N18" s="37"/>
      <c r="O18" s="203" t="s">
        <v>22</v>
      </c>
      <c r="P18" s="203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3" t="s">
        <v>22</v>
      </c>
      <c r="P20" s="203"/>
      <c r="Q20" s="37"/>
      <c r="R20" s="38"/>
    </row>
    <row r="21" spans="2:18" s="1" customFormat="1" ht="18" customHeight="1">
      <c r="B21" s="36"/>
      <c r="C21" s="37"/>
      <c r="D21" s="37"/>
      <c r="E21" s="29" t="s">
        <v>38</v>
      </c>
      <c r="F21" s="37"/>
      <c r="G21" s="37"/>
      <c r="H21" s="37"/>
      <c r="I21" s="37"/>
      <c r="J21" s="37"/>
      <c r="K21" s="37"/>
      <c r="L21" s="37"/>
      <c r="M21" s="31" t="s">
        <v>31</v>
      </c>
      <c r="N21" s="37"/>
      <c r="O21" s="203" t="s">
        <v>22</v>
      </c>
      <c r="P21" s="203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39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08" t="s">
        <v>22</v>
      </c>
      <c r="F24" s="208"/>
      <c r="G24" s="208"/>
      <c r="H24" s="208"/>
      <c r="I24" s="208"/>
      <c r="J24" s="208"/>
      <c r="K24" s="208"/>
      <c r="L24" s="208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110</v>
      </c>
      <c r="E27" s="37"/>
      <c r="F27" s="37"/>
      <c r="G27" s="37"/>
      <c r="H27" s="37"/>
      <c r="I27" s="37"/>
      <c r="J27" s="37"/>
      <c r="K27" s="37"/>
      <c r="L27" s="37"/>
      <c r="M27" s="209">
        <f>N88</f>
        <v>0</v>
      </c>
      <c r="N27" s="209"/>
      <c r="O27" s="209"/>
      <c r="P27" s="209"/>
      <c r="Q27" s="37"/>
      <c r="R27" s="38"/>
    </row>
    <row r="28" spans="2:18" s="1" customFormat="1" ht="14.45" customHeight="1">
      <c r="B28" s="36"/>
      <c r="C28" s="37"/>
      <c r="D28" s="35" t="s">
        <v>95</v>
      </c>
      <c r="E28" s="37"/>
      <c r="F28" s="37"/>
      <c r="G28" s="37"/>
      <c r="H28" s="37"/>
      <c r="I28" s="37"/>
      <c r="J28" s="37"/>
      <c r="K28" s="37"/>
      <c r="L28" s="37"/>
      <c r="M28" s="209">
        <f>N100</f>
        <v>0</v>
      </c>
      <c r="N28" s="209"/>
      <c r="O28" s="209"/>
      <c r="P28" s="209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42</v>
      </c>
      <c r="E30" s="37"/>
      <c r="F30" s="37"/>
      <c r="G30" s="37"/>
      <c r="H30" s="37"/>
      <c r="I30" s="37"/>
      <c r="J30" s="37"/>
      <c r="K30" s="37"/>
      <c r="L30" s="37"/>
      <c r="M30" s="251">
        <f>ROUND(M27+M28,2)</f>
        <v>0</v>
      </c>
      <c r="N30" s="246"/>
      <c r="O30" s="246"/>
      <c r="P30" s="246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43</v>
      </c>
      <c r="E32" s="43" t="s">
        <v>44</v>
      </c>
      <c r="F32" s="44">
        <v>0.21</v>
      </c>
      <c r="G32" s="123" t="s">
        <v>45</v>
      </c>
      <c r="H32" s="252">
        <f>ROUND((((SUM(BE100:BE107)+SUM(BE125:BE151))+SUM(BE153:BE157))),2)</f>
        <v>0</v>
      </c>
      <c r="I32" s="246"/>
      <c r="J32" s="246"/>
      <c r="K32" s="37"/>
      <c r="L32" s="37"/>
      <c r="M32" s="252">
        <f>ROUND(((ROUND((SUM(BE100:BE107)+SUM(BE125:BE151)), 2)*F32)+SUM(BE153:BE157)*F32),2)</f>
        <v>0</v>
      </c>
      <c r="N32" s="246"/>
      <c r="O32" s="246"/>
      <c r="P32" s="246"/>
      <c r="Q32" s="37"/>
      <c r="R32" s="38"/>
    </row>
    <row r="33" spans="2:18" s="1" customFormat="1" ht="14.45" customHeight="1">
      <c r="B33" s="36"/>
      <c r="C33" s="37"/>
      <c r="D33" s="37"/>
      <c r="E33" s="43" t="s">
        <v>46</v>
      </c>
      <c r="F33" s="44">
        <v>0.15</v>
      </c>
      <c r="G33" s="123" t="s">
        <v>45</v>
      </c>
      <c r="H33" s="252">
        <f>ROUND((((SUM(BF100:BF107)+SUM(BF125:BF151))+SUM(BF153:BF157))),2)</f>
        <v>0</v>
      </c>
      <c r="I33" s="246"/>
      <c r="J33" s="246"/>
      <c r="K33" s="37"/>
      <c r="L33" s="37"/>
      <c r="M33" s="252">
        <f>ROUND(((ROUND((SUM(BF100:BF107)+SUM(BF125:BF151)), 2)*F33)+SUM(BF153:BF157)*F33),2)</f>
        <v>0</v>
      </c>
      <c r="N33" s="246"/>
      <c r="O33" s="246"/>
      <c r="P33" s="246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47</v>
      </c>
      <c r="F34" s="44">
        <v>0.21</v>
      </c>
      <c r="G34" s="123" t="s">
        <v>45</v>
      </c>
      <c r="H34" s="252">
        <f>ROUND((((SUM(BG100:BG107)+SUM(BG125:BG151))+SUM(BG153:BG157))),2)</f>
        <v>0</v>
      </c>
      <c r="I34" s="246"/>
      <c r="J34" s="246"/>
      <c r="K34" s="37"/>
      <c r="L34" s="37"/>
      <c r="M34" s="252">
        <v>0</v>
      </c>
      <c r="N34" s="246"/>
      <c r="O34" s="246"/>
      <c r="P34" s="246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48</v>
      </c>
      <c r="F35" s="44">
        <v>0.15</v>
      </c>
      <c r="G35" s="123" t="s">
        <v>45</v>
      </c>
      <c r="H35" s="252">
        <f>ROUND((((SUM(BH100:BH107)+SUM(BH125:BH151))+SUM(BH153:BH157))),2)</f>
        <v>0</v>
      </c>
      <c r="I35" s="246"/>
      <c r="J35" s="246"/>
      <c r="K35" s="37"/>
      <c r="L35" s="37"/>
      <c r="M35" s="252">
        <v>0</v>
      </c>
      <c r="N35" s="246"/>
      <c r="O35" s="246"/>
      <c r="P35" s="246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49</v>
      </c>
      <c r="F36" s="44">
        <v>0</v>
      </c>
      <c r="G36" s="123" t="s">
        <v>45</v>
      </c>
      <c r="H36" s="252">
        <f>ROUND((((SUM(BI100:BI107)+SUM(BI125:BI151))+SUM(BI153:BI157))),2)</f>
        <v>0</v>
      </c>
      <c r="I36" s="246"/>
      <c r="J36" s="246"/>
      <c r="K36" s="37"/>
      <c r="L36" s="37"/>
      <c r="M36" s="252">
        <v>0</v>
      </c>
      <c r="N36" s="246"/>
      <c r="O36" s="246"/>
      <c r="P36" s="246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50</v>
      </c>
      <c r="E38" s="80"/>
      <c r="F38" s="80"/>
      <c r="G38" s="125" t="s">
        <v>51</v>
      </c>
      <c r="H38" s="126" t="s">
        <v>52</v>
      </c>
      <c r="I38" s="80"/>
      <c r="J38" s="80"/>
      <c r="K38" s="80"/>
      <c r="L38" s="253">
        <f>SUM(M30:M36)</f>
        <v>0</v>
      </c>
      <c r="M38" s="253"/>
      <c r="N38" s="253"/>
      <c r="O38" s="253"/>
      <c r="P38" s="254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53</v>
      </c>
      <c r="E50" s="52"/>
      <c r="F50" s="52"/>
      <c r="G50" s="52"/>
      <c r="H50" s="53"/>
      <c r="I50" s="37"/>
      <c r="J50" s="51" t="s">
        <v>54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55</v>
      </c>
      <c r="E59" s="57"/>
      <c r="F59" s="57"/>
      <c r="G59" s="58" t="s">
        <v>56</v>
      </c>
      <c r="H59" s="59"/>
      <c r="I59" s="37"/>
      <c r="J59" s="56" t="s">
        <v>55</v>
      </c>
      <c r="K59" s="57"/>
      <c r="L59" s="57"/>
      <c r="M59" s="57"/>
      <c r="N59" s="58" t="s">
        <v>56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57</v>
      </c>
      <c r="E61" s="52"/>
      <c r="F61" s="52"/>
      <c r="G61" s="52"/>
      <c r="H61" s="53"/>
      <c r="I61" s="37"/>
      <c r="J61" s="51" t="s">
        <v>58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55</v>
      </c>
      <c r="E70" s="57"/>
      <c r="F70" s="57"/>
      <c r="G70" s="58" t="s">
        <v>56</v>
      </c>
      <c r="H70" s="59"/>
      <c r="I70" s="37"/>
      <c r="J70" s="56" t="s">
        <v>55</v>
      </c>
      <c r="K70" s="57"/>
      <c r="L70" s="57"/>
      <c r="M70" s="57"/>
      <c r="N70" s="58" t="s">
        <v>56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199" t="s">
        <v>111</v>
      </c>
      <c r="D76" s="200"/>
      <c r="E76" s="20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4" t="str">
        <f>F6</f>
        <v>OPRAVA KOMUNIKACE MILEVSKO, UL. SIBIŘSKÁ, KPT. JAROŠE, SADOVÁ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108</v>
      </c>
      <c r="D79" s="37"/>
      <c r="E79" s="37"/>
      <c r="F79" s="219" t="str">
        <f>F7</f>
        <v>SO-05.2 - Oprava komunikace ul. Kpt. Jaroše - Sadová</v>
      </c>
      <c r="G79" s="246"/>
      <c r="H79" s="246"/>
      <c r="I79" s="246"/>
      <c r="J79" s="246"/>
      <c r="K79" s="246"/>
      <c r="L79" s="246"/>
      <c r="M79" s="246"/>
      <c r="N79" s="246"/>
      <c r="O79" s="246"/>
      <c r="P79" s="246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47" s="1" customFormat="1" ht="18" customHeight="1">
      <c r="B81" s="36"/>
      <c r="C81" s="31" t="s">
        <v>24</v>
      </c>
      <c r="D81" s="37"/>
      <c r="E81" s="37"/>
      <c r="F81" s="29" t="str">
        <f>F9</f>
        <v>Milevsko</v>
      </c>
      <c r="G81" s="37"/>
      <c r="H81" s="37"/>
      <c r="I81" s="37"/>
      <c r="J81" s="37"/>
      <c r="K81" s="31" t="s">
        <v>26</v>
      </c>
      <c r="L81" s="37"/>
      <c r="M81" s="248" t="str">
        <f>IF(O9="","",O9)</f>
        <v>6. 11. 2017</v>
      </c>
      <c r="N81" s="248"/>
      <c r="O81" s="248"/>
      <c r="P81" s="248"/>
      <c r="Q81" s="37"/>
      <c r="R81" s="38"/>
      <c r="T81" s="130"/>
      <c r="U81" s="130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47" s="1" customFormat="1">
      <c r="B83" s="36"/>
      <c r="C83" s="31" t="s">
        <v>28</v>
      </c>
      <c r="D83" s="37"/>
      <c r="E83" s="37"/>
      <c r="F83" s="29" t="str">
        <f>E12</f>
        <v>Město Milevsko</v>
      </c>
      <c r="G83" s="37"/>
      <c r="H83" s="37"/>
      <c r="I83" s="37"/>
      <c r="J83" s="37"/>
      <c r="K83" s="31" t="s">
        <v>34</v>
      </c>
      <c r="L83" s="37"/>
      <c r="M83" s="203" t="str">
        <f>E18</f>
        <v>Zdeněk Troup</v>
      </c>
      <c r="N83" s="203"/>
      <c r="O83" s="203"/>
      <c r="P83" s="203"/>
      <c r="Q83" s="203"/>
      <c r="R83" s="38"/>
      <c r="T83" s="130"/>
      <c r="U83" s="130"/>
    </row>
    <row r="84" spans="2:47" s="1" customFormat="1" ht="14.45" customHeight="1">
      <c r="B84" s="36"/>
      <c r="C84" s="31" t="s">
        <v>32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203" t="str">
        <f>E21</f>
        <v>Vladimír Žižka</v>
      </c>
      <c r="N84" s="203"/>
      <c r="O84" s="203"/>
      <c r="P84" s="203"/>
      <c r="Q84" s="203"/>
      <c r="R84" s="38"/>
      <c r="T84" s="130"/>
      <c r="U84" s="130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47" s="1" customFormat="1" ht="29.25" customHeight="1">
      <c r="B86" s="36"/>
      <c r="C86" s="255" t="s">
        <v>112</v>
      </c>
      <c r="D86" s="256"/>
      <c r="E86" s="256"/>
      <c r="F86" s="256"/>
      <c r="G86" s="256"/>
      <c r="H86" s="119"/>
      <c r="I86" s="119"/>
      <c r="J86" s="119"/>
      <c r="K86" s="119"/>
      <c r="L86" s="119"/>
      <c r="M86" s="119"/>
      <c r="N86" s="255" t="s">
        <v>113</v>
      </c>
      <c r="O86" s="256"/>
      <c r="P86" s="256"/>
      <c r="Q86" s="256"/>
      <c r="R86" s="38"/>
      <c r="T86" s="130"/>
      <c r="U86" s="130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47" s="1" customFormat="1" ht="29.25" customHeight="1">
      <c r="B88" s="36"/>
      <c r="C88" s="131" t="s">
        <v>114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40">
        <f>N125</f>
        <v>0</v>
      </c>
      <c r="O88" s="257"/>
      <c r="P88" s="257"/>
      <c r="Q88" s="257"/>
      <c r="R88" s="38"/>
      <c r="T88" s="130"/>
      <c r="U88" s="130"/>
      <c r="AU88" s="19" t="s">
        <v>115</v>
      </c>
    </row>
    <row r="89" spans="2:47" s="6" customFormat="1" ht="24.95" customHeight="1">
      <c r="B89" s="132"/>
      <c r="C89" s="133"/>
      <c r="D89" s="134" t="s">
        <v>116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8">
        <f>N126</f>
        <v>0</v>
      </c>
      <c r="O89" s="259"/>
      <c r="P89" s="259"/>
      <c r="Q89" s="259"/>
      <c r="R89" s="135"/>
      <c r="T89" s="136"/>
      <c r="U89" s="136"/>
    </row>
    <row r="90" spans="2:47" s="7" customFormat="1" ht="19.899999999999999" customHeight="1">
      <c r="B90" s="137"/>
      <c r="C90" s="138"/>
      <c r="D90" s="107" t="s">
        <v>117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36">
        <f>N127</f>
        <v>0</v>
      </c>
      <c r="O90" s="260"/>
      <c r="P90" s="260"/>
      <c r="Q90" s="260"/>
      <c r="R90" s="139"/>
      <c r="T90" s="140"/>
      <c r="U90" s="140"/>
    </row>
    <row r="91" spans="2:47" s="7" customFormat="1" ht="14.85" customHeight="1">
      <c r="B91" s="137"/>
      <c r="C91" s="138"/>
      <c r="D91" s="107" t="s">
        <v>118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36">
        <f>N128</f>
        <v>0</v>
      </c>
      <c r="O91" s="260"/>
      <c r="P91" s="260"/>
      <c r="Q91" s="260"/>
      <c r="R91" s="139"/>
      <c r="T91" s="140"/>
      <c r="U91" s="140"/>
    </row>
    <row r="92" spans="2:47" s="7" customFormat="1" ht="19.899999999999999" customHeight="1">
      <c r="B92" s="137"/>
      <c r="C92" s="138"/>
      <c r="D92" s="107" t="s">
        <v>119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36">
        <f>N132</f>
        <v>0</v>
      </c>
      <c r="O92" s="260"/>
      <c r="P92" s="260"/>
      <c r="Q92" s="260"/>
      <c r="R92" s="139"/>
      <c r="T92" s="140"/>
      <c r="U92" s="140"/>
    </row>
    <row r="93" spans="2:47" s="7" customFormat="1" ht="14.85" customHeight="1">
      <c r="B93" s="137"/>
      <c r="C93" s="138"/>
      <c r="D93" s="107" t="s">
        <v>120</v>
      </c>
      <c r="E93" s="138"/>
      <c r="F93" s="138"/>
      <c r="G93" s="138"/>
      <c r="H93" s="138"/>
      <c r="I93" s="138"/>
      <c r="J93" s="138"/>
      <c r="K93" s="138"/>
      <c r="L93" s="138"/>
      <c r="M93" s="138"/>
      <c r="N93" s="236">
        <f>N133</f>
        <v>0</v>
      </c>
      <c r="O93" s="260"/>
      <c r="P93" s="260"/>
      <c r="Q93" s="260"/>
      <c r="R93" s="139"/>
      <c r="T93" s="140"/>
      <c r="U93" s="140"/>
    </row>
    <row r="94" spans="2:47" s="7" customFormat="1" ht="19.899999999999999" customHeight="1">
      <c r="B94" s="137"/>
      <c r="C94" s="138"/>
      <c r="D94" s="107" t="s">
        <v>121</v>
      </c>
      <c r="E94" s="138"/>
      <c r="F94" s="138"/>
      <c r="G94" s="138"/>
      <c r="H94" s="138"/>
      <c r="I94" s="138"/>
      <c r="J94" s="138"/>
      <c r="K94" s="138"/>
      <c r="L94" s="138"/>
      <c r="M94" s="138"/>
      <c r="N94" s="236">
        <f>N135</f>
        <v>0</v>
      </c>
      <c r="O94" s="260"/>
      <c r="P94" s="260"/>
      <c r="Q94" s="260"/>
      <c r="R94" s="139"/>
      <c r="T94" s="140"/>
      <c r="U94" s="140"/>
    </row>
    <row r="95" spans="2:47" s="7" customFormat="1" ht="14.85" customHeight="1">
      <c r="B95" s="137"/>
      <c r="C95" s="138"/>
      <c r="D95" s="107" t="s">
        <v>122</v>
      </c>
      <c r="E95" s="138"/>
      <c r="F95" s="138"/>
      <c r="G95" s="138"/>
      <c r="H95" s="138"/>
      <c r="I95" s="138"/>
      <c r="J95" s="138"/>
      <c r="K95" s="138"/>
      <c r="L95" s="138"/>
      <c r="M95" s="138"/>
      <c r="N95" s="236">
        <f>N136</f>
        <v>0</v>
      </c>
      <c r="O95" s="260"/>
      <c r="P95" s="260"/>
      <c r="Q95" s="260"/>
      <c r="R95" s="139"/>
      <c r="T95" s="140"/>
      <c r="U95" s="140"/>
    </row>
    <row r="96" spans="2:47" s="6" customFormat="1" ht="24.95" customHeight="1">
      <c r="B96" s="132"/>
      <c r="C96" s="133"/>
      <c r="D96" s="134" t="s">
        <v>123</v>
      </c>
      <c r="E96" s="133"/>
      <c r="F96" s="133"/>
      <c r="G96" s="133"/>
      <c r="H96" s="133"/>
      <c r="I96" s="133"/>
      <c r="J96" s="133"/>
      <c r="K96" s="133"/>
      <c r="L96" s="133"/>
      <c r="M96" s="133"/>
      <c r="N96" s="258">
        <f>N140</f>
        <v>0</v>
      </c>
      <c r="O96" s="259"/>
      <c r="P96" s="259"/>
      <c r="Q96" s="259"/>
      <c r="R96" s="135"/>
      <c r="T96" s="136"/>
      <c r="U96" s="136"/>
    </row>
    <row r="97" spans="2:65" s="6" customFormat="1" ht="24.95" customHeight="1">
      <c r="B97" s="132"/>
      <c r="C97" s="133"/>
      <c r="D97" s="134" t="s">
        <v>124</v>
      </c>
      <c r="E97" s="133"/>
      <c r="F97" s="133"/>
      <c r="G97" s="133"/>
      <c r="H97" s="133"/>
      <c r="I97" s="133"/>
      <c r="J97" s="133"/>
      <c r="K97" s="133"/>
      <c r="L97" s="133"/>
      <c r="M97" s="133"/>
      <c r="N97" s="258">
        <f>N146</f>
        <v>0</v>
      </c>
      <c r="O97" s="259"/>
      <c r="P97" s="259"/>
      <c r="Q97" s="259"/>
      <c r="R97" s="135"/>
      <c r="T97" s="136"/>
      <c r="U97" s="136"/>
    </row>
    <row r="98" spans="2:65" s="6" customFormat="1" ht="21.75" customHeight="1">
      <c r="B98" s="132"/>
      <c r="C98" s="133"/>
      <c r="D98" s="134" t="s">
        <v>125</v>
      </c>
      <c r="E98" s="133"/>
      <c r="F98" s="133"/>
      <c r="G98" s="133"/>
      <c r="H98" s="133"/>
      <c r="I98" s="133"/>
      <c r="J98" s="133"/>
      <c r="K98" s="133"/>
      <c r="L98" s="133"/>
      <c r="M98" s="133"/>
      <c r="N98" s="261">
        <f>N152</f>
        <v>0</v>
      </c>
      <c r="O98" s="259"/>
      <c r="P98" s="259"/>
      <c r="Q98" s="259"/>
      <c r="R98" s="135"/>
      <c r="T98" s="136"/>
      <c r="U98" s="136"/>
    </row>
    <row r="99" spans="2:65" s="1" customFormat="1" ht="21.75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  <c r="T99" s="130"/>
      <c r="U99" s="130"/>
    </row>
    <row r="100" spans="2:65" s="1" customFormat="1" ht="29.25" customHeight="1">
      <c r="B100" s="36"/>
      <c r="C100" s="131" t="s">
        <v>126</v>
      </c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257">
        <f>ROUND(N101+N102+N103+N104+N105+N106,2)</f>
        <v>0</v>
      </c>
      <c r="O100" s="262"/>
      <c r="P100" s="262"/>
      <c r="Q100" s="262"/>
      <c r="R100" s="38"/>
      <c r="T100" s="141"/>
      <c r="U100" s="142" t="s">
        <v>43</v>
      </c>
    </row>
    <row r="101" spans="2:65" s="1" customFormat="1" ht="18" customHeight="1">
      <c r="B101" s="36"/>
      <c r="C101" s="37"/>
      <c r="D101" s="237" t="s">
        <v>127</v>
      </c>
      <c r="E101" s="238"/>
      <c r="F101" s="238"/>
      <c r="G101" s="238"/>
      <c r="H101" s="238"/>
      <c r="I101" s="37"/>
      <c r="J101" s="37"/>
      <c r="K101" s="37"/>
      <c r="L101" s="37"/>
      <c r="M101" s="37"/>
      <c r="N101" s="235">
        <f>ROUND(N88*T101,2)</f>
        <v>0</v>
      </c>
      <c r="O101" s="236"/>
      <c r="P101" s="236"/>
      <c r="Q101" s="236"/>
      <c r="R101" s="38"/>
      <c r="S101" s="143"/>
      <c r="T101" s="144"/>
      <c r="U101" s="145" t="s">
        <v>44</v>
      </c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7" t="s">
        <v>128</v>
      </c>
      <c r="AZ101" s="146"/>
      <c r="BA101" s="146"/>
      <c r="BB101" s="146"/>
      <c r="BC101" s="146"/>
      <c r="BD101" s="146"/>
      <c r="BE101" s="148">
        <f t="shared" ref="BE101:BE106" si="0">IF(U101="základní",N101,0)</f>
        <v>0</v>
      </c>
      <c r="BF101" s="148">
        <f t="shared" ref="BF101:BF106" si="1">IF(U101="snížená",N101,0)</f>
        <v>0</v>
      </c>
      <c r="BG101" s="148">
        <f t="shared" ref="BG101:BG106" si="2">IF(U101="zákl. přenesená",N101,0)</f>
        <v>0</v>
      </c>
      <c r="BH101" s="148">
        <f t="shared" ref="BH101:BH106" si="3">IF(U101="sníž. přenesená",N101,0)</f>
        <v>0</v>
      </c>
      <c r="BI101" s="148">
        <f t="shared" ref="BI101:BI106" si="4">IF(U101="nulová",N101,0)</f>
        <v>0</v>
      </c>
      <c r="BJ101" s="147" t="s">
        <v>87</v>
      </c>
      <c r="BK101" s="146"/>
      <c r="BL101" s="146"/>
      <c r="BM101" s="146"/>
    </row>
    <row r="102" spans="2:65" s="1" customFormat="1" ht="18" customHeight="1">
      <c r="B102" s="36"/>
      <c r="C102" s="37"/>
      <c r="D102" s="237" t="s">
        <v>129</v>
      </c>
      <c r="E102" s="238"/>
      <c r="F102" s="238"/>
      <c r="G102" s="238"/>
      <c r="H102" s="238"/>
      <c r="I102" s="37"/>
      <c r="J102" s="37"/>
      <c r="K102" s="37"/>
      <c r="L102" s="37"/>
      <c r="M102" s="37"/>
      <c r="N102" s="235">
        <f>ROUND(N88*T102,2)</f>
        <v>0</v>
      </c>
      <c r="O102" s="236"/>
      <c r="P102" s="236"/>
      <c r="Q102" s="236"/>
      <c r="R102" s="38"/>
      <c r="S102" s="143"/>
      <c r="T102" s="144"/>
      <c r="U102" s="145" t="s">
        <v>44</v>
      </c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7" t="s">
        <v>128</v>
      </c>
      <c r="AZ102" s="146"/>
      <c r="BA102" s="146"/>
      <c r="BB102" s="146"/>
      <c r="BC102" s="146"/>
      <c r="BD102" s="146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87</v>
      </c>
      <c r="BK102" s="146"/>
      <c r="BL102" s="146"/>
      <c r="BM102" s="146"/>
    </row>
    <row r="103" spans="2:65" s="1" customFormat="1" ht="18" customHeight="1">
      <c r="B103" s="36"/>
      <c r="C103" s="37"/>
      <c r="D103" s="237" t="s">
        <v>130</v>
      </c>
      <c r="E103" s="238"/>
      <c r="F103" s="238"/>
      <c r="G103" s="238"/>
      <c r="H103" s="238"/>
      <c r="I103" s="37"/>
      <c r="J103" s="37"/>
      <c r="K103" s="37"/>
      <c r="L103" s="37"/>
      <c r="M103" s="37"/>
      <c r="N103" s="235">
        <f>ROUND(N88*T103,2)</f>
        <v>0</v>
      </c>
      <c r="O103" s="236"/>
      <c r="P103" s="236"/>
      <c r="Q103" s="236"/>
      <c r="R103" s="38"/>
      <c r="S103" s="143"/>
      <c r="T103" s="144"/>
      <c r="U103" s="145" t="s">
        <v>44</v>
      </c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7" t="s">
        <v>128</v>
      </c>
      <c r="AZ103" s="146"/>
      <c r="BA103" s="146"/>
      <c r="BB103" s="146"/>
      <c r="BC103" s="146"/>
      <c r="BD103" s="146"/>
      <c r="BE103" s="148">
        <f t="shared" si="0"/>
        <v>0</v>
      </c>
      <c r="BF103" s="148">
        <f t="shared" si="1"/>
        <v>0</v>
      </c>
      <c r="BG103" s="148">
        <f t="shared" si="2"/>
        <v>0</v>
      </c>
      <c r="BH103" s="148">
        <f t="shared" si="3"/>
        <v>0</v>
      </c>
      <c r="BI103" s="148">
        <f t="shared" si="4"/>
        <v>0</v>
      </c>
      <c r="BJ103" s="147" t="s">
        <v>87</v>
      </c>
      <c r="BK103" s="146"/>
      <c r="BL103" s="146"/>
      <c r="BM103" s="146"/>
    </row>
    <row r="104" spans="2:65" s="1" customFormat="1" ht="18" customHeight="1">
      <c r="B104" s="36"/>
      <c r="C104" s="37"/>
      <c r="D104" s="237" t="s">
        <v>131</v>
      </c>
      <c r="E104" s="238"/>
      <c r="F104" s="238"/>
      <c r="G104" s="238"/>
      <c r="H104" s="238"/>
      <c r="I104" s="37"/>
      <c r="J104" s="37"/>
      <c r="K104" s="37"/>
      <c r="L104" s="37"/>
      <c r="M104" s="37"/>
      <c r="N104" s="235">
        <f>ROUND(N88*T104,2)</f>
        <v>0</v>
      </c>
      <c r="O104" s="236"/>
      <c r="P104" s="236"/>
      <c r="Q104" s="236"/>
      <c r="R104" s="38"/>
      <c r="S104" s="143"/>
      <c r="T104" s="144"/>
      <c r="U104" s="145" t="s">
        <v>44</v>
      </c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7" t="s">
        <v>128</v>
      </c>
      <c r="AZ104" s="146"/>
      <c r="BA104" s="146"/>
      <c r="BB104" s="146"/>
      <c r="BC104" s="146"/>
      <c r="BD104" s="146"/>
      <c r="BE104" s="148">
        <f t="shared" si="0"/>
        <v>0</v>
      </c>
      <c r="BF104" s="148">
        <f t="shared" si="1"/>
        <v>0</v>
      </c>
      <c r="BG104" s="148">
        <f t="shared" si="2"/>
        <v>0</v>
      </c>
      <c r="BH104" s="148">
        <f t="shared" si="3"/>
        <v>0</v>
      </c>
      <c r="BI104" s="148">
        <f t="shared" si="4"/>
        <v>0</v>
      </c>
      <c r="BJ104" s="147" t="s">
        <v>87</v>
      </c>
      <c r="BK104" s="146"/>
      <c r="BL104" s="146"/>
      <c r="BM104" s="146"/>
    </row>
    <row r="105" spans="2:65" s="1" customFormat="1" ht="18" customHeight="1">
      <c r="B105" s="36"/>
      <c r="C105" s="37"/>
      <c r="D105" s="237" t="s">
        <v>132</v>
      </c>
      <c r="E105" s="238"/>
      <c r="F105" s="238"/>
      <c r="G105" s="238"/>
      <c r="H105" s="238"/>
      <c r="I105" s="37"/>
      <c r="J105" s="37"/>
      <c r="K105" s="37"/>
      <c r="L105" s="37"/>
      <c r="M105" s="37"/>
      <c r="N105" s="235">
        <f>ROUND(N88*T105,2)</f>
        <v>0</v>
      </c>
      <c r="O105" s="236"/>
      <c r="P105" s="236"/>
      <c r="Q105" s="236"/>
      <c r="R105" s="38"/>
      <c r="S105" s="143"/>
      <c r="T105" s="144"/>
      <c r="U105" s="145" t="s">
        <v>44</v>
      </c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7" t="s">
        <v>128</v>
      </c>
      <c r="AZ105" s="146"/>
      <c r="BA105" s="146"/>
      <c r="BB105" s="146"/>
      <c r="BC105" s="146"/>
      <c r="BD105" s="146"/>
      <c r="BE105" s="148">
        <f t="shared" si="0"/>
        <v>0</v>
      </c>
      <c r="BF105" s="148">
        <f t="shared" si="1"/>
        <v>0</v>
      </c>
      <c r="BG105" s="148">
        <f t="shared" si="2"/>
        <v>0</v>
      </c>
      <c r="BH105" s="148">
        <f t="shared" si="3"/>
        <v>0</v>
      </c>
      <c r="BI105" s="148">
        <f t="shared" si="4"/>
        <v>0</v>
      </c>
      <c r="BJ105" s="147" t="s">
        <v>87</v>
      </c>
      <c r="BK105" s="146"/>
      <c r="BL105" s="146"/>
      <c r="BM105" s="146"/>
    </row>
    <row r="106" spans="2:65" s="1" customFormat="1" ht="18" customHeight="1">
      <c r="B106" s="36"/>
      <c r="C106" s="37"/>
      <c r="D106" s="107" t="s">
        <v>133</v>
      </c>
      <c r="E106" s="37"/>
      <c r="F106" s="37"/>
      <c r="G106" s="37"/>
      <c r="H106" s="37"/>
      <c r="I106" s="37"/>
      <c r="J106" s="37"/>
      <c r="K106" s="37"/>
      <c r="L106" s="37"/>
      <c r="M106" s="37"/>
      <c r="N106" s="235">
        <f>ROUND(N88*T106,2)</f>
        <v>0</v>
      </c>
      <c r="O106" s="236"/>
      <c r="P106" s="236"/>
      <c r="Q106" s="236"/>
      <c r="R106" s="38"/>
      <c r="S106" s="143"/>
      <c r="T106" s="149"/>
      <c r="U106" s="150" t="s">
        <v>44</v>
      </c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7" t="s">
        <v>134</v>
      </c>
      <c r="AZ106" s="146"/>
      <c r="BA106" s="146"/>
      <c r="BB106" s="146"/>
      <c r="BC106" s="146"/>
      <c r="BD106" s="146"/>
      <c r="BE106" s="148">
        <f t="shared" si="0"/>
        <v>0</v>
      </c>
      <c r="BF106" s="148">
        <f t="shared" si="1"/>
        <v>0</v>
      </c>
      <c r="BG106" s="148">
        <f t="shared" si="2"/>
        <v>0</v>
      </c>
      <c r="BH106" s="148">
        <f t="shared" si="3"/>
        <v>0</v>
      </c>
      <c r="BI106" s="148">
        <f t="shared" si="4"/>
        <v>0</v>
      </c>
      <c r="BJ106" s="147" t="s">
        <v>87</v>
      </c>
      <c r="BK106" s="146"/>
      <c r="BL106" s="146"/>
      <c r="BM106" s="146"/>
    </row>
    <row r="107" spans="2:65" s="1" customFormat="1" ht="13.5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  <c r="T107" s="130"/>
      <c r="U107" s="130"/>
    </row>
    <row r="108" spans="2:65" s="1" customFormat="1" ht="29.25" customHeight="1">
      <c r="B108" s="36"/>
      <c r="C108" s="118" t="s">
        <v>100</v>
      </c>
      <c r="D108" s="119"/>
      <c r="E108" s="119"/>
      <c r="F108" s="119"/>
      <c r="G108" s="119"/>
      <c r="H108" s="119"/>
      <c r="I108" s="119"/>
      <c r="J108" s="119"/>
      <c r="K108" s="119"/>
      <c r="L108" s="241">
        <f>ROUND(SUM(N88+N100),2)</f>
        <v>0</v>
      </c>
      <c r="M108" s="241"/>
      <c r="N108" s="241"/>
      <c r="O108" s="241"/>
      <c r="P108" s="241"/>
      <c r="Q108" s="241"/>
      <c r="R108" s="38"/>
      <c r="T108" s="130"/>
      <c r="U108" s="130"/>
    </row>
    <row r="109" spans="2:65" s="1" customFormat="1" ht="6.95" customHeight="1"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  <c r="T109" s="130"/>
      <c r="U109" s="130"/>
    </row>
    <row r="113" spans="2:63" s="1" customFormat="1" ht="6.95" customHeight="1"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5"/>
    </row>
    <row r="114" spans="2:63" s="1" customFormat="1" ht="36.950000000000003" customHeight="1">
      <c r="B114" s="36"/>
      <c r="C114" s="199" t="s">
        <v>135</v>
      </c>
      <c r="D114" s="246"/>
      <c r="E114" s="246"/>
      <c r="F114" s="246"/>
      <c r="G114" s="246"/>
      <c r="H114" s="246"/>
      <c r="I114" s="246"/>
      <c r="J114" s="246"/>
      <c r="K114" s="246"/>
      <c r="L114" s="246"/>
      <c r="M114" s="246"/>
      <c r="N114" s="246"/>
      <c r="O114" s="246"/>
      <c r="P114" s="246"/>
      <c r="Q114" s="246"/>
      <c r="R114" s="38"/>
    </row>
    <row r="115" spans="2:63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3" s="1" customFormat="1" ht="30" customHeight="1">
      <c r="B116" s="36"/>
      <c r="C116" s="31" t="s">
        <v>19</v>
      </c>
      <c r="D116" s="37"/>
      <c r="E116" s="37"/>
      <c r="F116" s="244" t="str">
        <f>F6</f>
        <v>OPRAVA KOMUNIKACE MILEVSKO, UL. SIBIŘSKÁ, KPT. JAROŠE, SADOVÁ</v>
      </c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37"/>
      <c r="R116" s="38"/>
    </row>
    <row r="117" spans="2:63" s="1" customFormat="1" ht="36.950000000000003" customHeight="1">
      <c r="B117" s="36"/>
      <c r="C117" s="70" t="s">
        <v>108</v>
      </c>
      <c r="D117" s="37"/>
      <c r="E117" s="37"/>
      <c r="F117" s="219" t="str">
        <f>F7</f>
        <v>SO-05.2 - Oprava komunikace ul. Kpt. Jaroše - Sadová</v>
      </c>
      <c r="G117" s="246"/>
      <c r="H117" s="246"/>
      <c r="I117" s="246"/>
      <c r="J117" s="246"/>
      <c r="K117" s="246"/>
      <c r="L117" s="246"/>
      <c r="M117" s="246"/>
      <c r="N117" s="246"/>
      <c r="O117" s="246"/>
      <c r="P117" s="246"/>
      <c r="Q117" s="37"/>
      <c r="R117" s="38"/>
    </row>
    <row r="118" spans="2:63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3" s="1" customFormat="1" ht="18" customHeight="1">
      <c r="B119" s="36"/>
      <c r="C119" s="31" t="s">
        <v>24</v>
      </c>
      <c r="D119" s="37"/>
      <c r="E119" s="37"/>
      <c r="F119" s="29" t="str">
        <f>F9</f>
        <v>Milevsko</v>
      </c>
      <c r="G119" s="37"/>
      <c r="H119" s="37"/>
      <c r="I119" s="37"/>
      <c r="J119" s="37"/>
      <c r="K119" s="31" t="s">
        <v>26</v>
      </c>
      <c r="L119" s="37"/>
      <c r="M119" s="248" t="str">
        <f>IF(O9="","",O9)</f>
        <v>6. 11. 2017</v>
      </c>
      <c r="N119" s="248"/>
      <c r="O119" s="248"/>
      <c r="P119" s="248"/>
      <c r="Q119" s="37"/>
      <c r="R119" s="38"/>
    </row>
    <row r="120" spans="2:63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3" s="1" customFormat="1">
      <c r="B121" s="36"/>
      <c r="C121" s="31" t="s">
        <v>28</v>
      </c>
      <c r="D121" s="37"/>
      <c r="E121" s="37"/>
      <c r="F121" s="29" t="str">
        <f>E12</f>
        <v>Město Milevsko</v>
      </c>
      <c r="G121" s="37"/>
      <c r="H121" s="37"/>
      <c r="I121" s="37"/>
      <c r="J121" s="37"/>
      <c r="K121" s="31" t="s">
        <v>34</v>
      </c>
      <c r="L121" s="37"/>
      <c r="M121" s="203" t="str">
        <f>E18</f>
        <v>Zdeněk Troup</v>
      </c>
      <c r="N121" s="203"/>
      <c r="O121" s="203"/>
      <c r="P121" s="203"/>
      <c r="Q121" s="203"/>
      <c r="R121" s="38"/>
    </row>
    <row r="122" spans="2:63" s="1" customFormat="1" ht="14.45" customHeight="1">
      <c r="B122" s="36"/>
      <c r="C122" s="31" t="s">
        <v>32</v>
      </c>
      <c r="D122" s="37"/>
      <c r="E122" s="37"/>
      <c r="F122" s="29" t="str">
        <f>IF(E15="","",E15)</f>
        <v>Vyplň údaj</v>
      </c>
      <c r="G122" s="37"/>
      <c r="H122" s="37"/>
      <c r="I122" s="37"/>
      <c r="J122" s="37"/>
      <c r="K122" s="31" t="s">
        <v>37</v>
      </c>
      <c r="L122" s="37"/>
      <c r="M122" s="203" t="str">
        <f>E21</f>
        <v>Vladimír Žižka</v>
      </c>
      <c r="N122" s="203"/>
      <c r="O122" s="203"/>
      <c r="P122" s="203"/>
      <c r="Q122" s="203"/>
      <c r="R122" s="38"/>
    </row>
    <row r="123" spans="2:63" s="1" customFormat="1" ht="10.3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3" s="8" customFormat="1" ht="29.25" customHeight="1">
      <c r="B124" s="151"/>
      <c r="C124" s="152" t="s">
        <v>136</v>
      </c>
      <c r="D124" s="153" t="s">
        <v>137</v>
      </c>
      <c r="E124" s="153" t="s">
        <v>61</v>
      </c>
      <c r="F124" s="263" t="s">
        <v>138</v>
      </c>
      <c r="G124" s="263"/>
      <c r="H124" s="263"/>
      <c r="I124" s="263"/>
      <c r="J124" s="153" t="s">
        <v>139</v>
      </c>
      <c r="K124" s="153" t="s">
        <v>140</v>
      </c>
      <c r="L124" s="264" t="s">
        <v>141</v>
      </c>
      <c r="M124" s="264"/>
      <c r="N124" s="263" t="s">
        <v>113</v>
      </c>
      <c r="O124" s="263"/>
      <c r="P124" s="263"/>
      <c r="Q124" s="265"/>
      <c r="R124" s="154"/>
      <c r="T124" s="81" t="s">
        <v>142</v>
      </c>
      <c r="U124" s="82" t="s">
        <v>43</v>
      </c>
      <c r="V124" s="82" t="s">
        <v>143</v>
      </c>
      <c r="W124" s="82" t="s">
        <v>144</v>
      </c>
      <c r="X124" s="82" t="s">
        <v>145</v>
      </c>
      <c r="Y124" s="82" t="s">
        <v>146</v>
      </c>
      <c r="Z124" s="82" t="s">
        <v>147</v>
      </c>
      <c r="AA124" s="83" t="s">
        <v>148</v>
      </c>
    </row>
    <row r="125" spans="2:63" s="1" customFormat="1" ht="29.25" customHeight="1">
      <c r="B125" s="36"/>
      <c r="C125" s="85" t="s">
        <v>110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277">
        <f>BK125</f>
        <v>0</v>
      </c>
      <c r="O125" s="278"/>
      <c r="P125" s="278"/>
      <c r="Q125" s="278"/>
      <c r="R125" s="38"/>
      <c r="T125" s="84"/>
      <c r="U125" s="52"/>
      <c r="V125" s="52"/>
      <c r="W125" s="155">
        <f>W126+W140+W146+W152</f>
        <v>0</v>
      </c>
      <c r="X125" s="52"/>
      <c r="Y125" s="155">
        <f>Y126+Y140+Y146+Y152</f>
        <v>4.4151099999999994</v>
      </c>
      <c r="Z125" s="52"/>
      <c r="AA125" s="156">
        <f>AA126+AA140+AA146+AA152</f>
        <v>440.70400000000001</v>
      </c>
      <c r="AT125" s="19" t="s">
        <v>78</v>
      </c>
      <c r="AU125" s="19" t="s">
        <v>115</v>
      </c>
      <c r="BK125" s="157">
        <f>BK126+BK140+BK146+BK152</f>
        <v>0</v>
      </c>
    </row>
    <row r="126" spans="2:63" s="9" customFormat="1" ht="37.35" customHeight="1">
      <c r="B126" s="158"/>
      <c r="C126" s="159"/>
      <c r="D126" s="160" t="s">
        <v>116</v>
      </c>
      <c r="E126" s="160"/>
      <c r="F126" s="160"/>
      <c r="G126" s="160"/>
      <c r="H126" s="160"/>
      <c r="I126" s="160"/>
      <c r="J126" s="160"/>
      <c r="K126" s="160"/>
      <c r="L126" s="160"/>
      <c r="M126" s="160"/>
      <c r="N126" s="261">
        <f>BK126</f>
        <v>0</v>
      </c>
      <c r="O126" s="258"/>
      <c r="P126" s="258"/>
      <c r="Q126" s="258"/>
      <c r="R126" s="161"/>
      <c r="T126" s="162"/>
      <c r="U126" s="159"/>
      <c r="V126" s="159"/>
      <c r="W126" s="163">
        <f>W127+W132+W135</f>
        <v>0</v>
      </c>
      <c r="X126" s="159"/>
      <c r="Y126" s="163">
        <f>Y127+Y132+Y135</f>
        <v>4.4151099999999994</v>
      </c>
      <c r="Z126" s="159"/>
      <c r="AA126" s="164">
        <f>AA127+AA132+AA135</f>
        <v>440.70400000000001</v>
      </c>
      <c r="AR126" s="165" t="s">
        <v>87</v>
      </c>
      <c r="AT126" s="166" t="s">
        <v>78</v>
      </c>
      <c r="AU126" s="166" t="s">
        <v>79</v>
      </c>
      <c r="AY126" s="165" t="s">
        <v>149</v>
      </c>
      <c r="BK126" s="167">
        <f>BK127+BK132+BK135</f>
        <v>0</v>
      </c>
    </row>
    <row r="127" spans="2:63" s="9" customFormat="1" ht="19.899999999999999" customHeight="1">
      <c r="B127" s="158"/>
      <c r="C127" s="159"/>
      <c r="D127" s="168" t="s">
        <v>117</v>
      </c>
      <c r="E127" s="168"/>
      <c r="F127" s="168"/>
      <c r="G127" s="168"/>
      <c r="H127" s="168"/>
      <c r="I127" s="168"/>
      <c r="J127" s="168"/>
      <c r="K127" s="168"/>
      <c r="L127" s="168"/>
      <c r="M127" s="168"/>
      <c r="N127" s="279">
        <f>BK127</f>
        <v>0</v>
      </c>
      <c r="O127" s="236"/>
      <c r="P127" s="236"/>
      <c r="Q127" s="236"/>
      <c r="R127" s="161"/>
      <c r="T127" s="162"/>
      <c r="U127" s="159"/>
      <c r="V127" s="159"/>
      <c r="W127" s="163">
        <f>W128</f>
        <v>0</v>
      </c>
      <c r="X127" s="159"/>
      <c r="Y127" s="163">
        <f>Y128</f>
        <v>0</v>
      </c>
      <c r="Z127" s="159"/>
      <c r="AA127" s="164">
        <f>AA128</f>
        <v>0</v>
      </c>
      <c r="AR127" s="165" t="s">
        <v>87</v>
      </c>
      <c r="AT127" s="166" t="s">
        <v>78</v>
      </c>
      <c r="AU127" s="166" t="s">
        <v>87</v>
      </c>
      <c r="AY127" s="165" t="s">
        <v>149</v>
      </c>
      <c r="BK127" s="167">
        <f>BK128</f>
        <v>0</v>
      </c>
    </row>
    <row r="128" spans="2:63" s="9" customFormat="1" ht="14.85" customHeight="1">
      <c r="B128" s="158"/>
      <c r="C128" s="159"/>
      <c r="D128" s="168" t="s">
        <v>118</v>
      </c>
      <c r="E128" s="168"/>
      <c r="F128" s="168"/>
      <c r="G128" s="168"/>
      <c r="H128" s="168"/>
      <c r="I128" s="168"/>
      <c r="J128" s="168"/>
      <c r="K128" s="168"/>
      <c r="L128" s="168"/>
      <c r="M128" s="168"/>
      <c r="N128" s="280">
        <f>BK128</f>
        <v>0</v>
      </c>
      <c r="O128" s="281"/>
      <c r="P128" s="281"/>
      <c r="Q128" s="281"/>
      <c r="R128" s="161"/>
      <c r="T128" s="162"/>
      <c r="U128" s="159"/>
      <c r="V128" s="159"/>
      <c r="W128" s="163">
        <f>SUM(W129:W131)</f>
        <v>0</v>
      </c>
      <c r="X128" s="159"/>
      <c r="Y128" s="163">
        <f>SUM(Y129:Y131)</f>
        <v>0</v>
      </c>
      <c r="Z128" s="159"/>
      <c r="AA128" s="164">
        <f>SUM(AA129:AA131)</f>
        <v>0</v>
      </c>
      <c r="AR128" s="165" t="s">
        <v>87</v>
      </c>
      <c r="AT128" s="166" t="s">
        <v>78</v>
      </c>
      <c r="AU128" s="166" t="s">
        <v>106</v>
      </c>
      <c r="AY128" s="165" t="s">
        <v>149</v>
      </c>
      <c r="BK128" s="167">
        <f>SUM(BK129:BK131)</f>
        <v>0</v>
      </c>
    </row>
    <row r="129" spans="2:65" s="1" customFormat="1" ht="22.5" customHeight="1">
      <c r="B129" s="36"/>
      <c r="C129" s="169" t="s">
        <v>87</v>
      </c>
      <c r="D129" s="169" t="s">
        <v>150</v>
      </c>
      <c r="E129" s="170" t="s">
        <v>151</v>
      </c>
      <c r="F129" s="266" t="s">
        <v>152</v>
      </c>
      <c r="G129" s="266"/>
      <c r="H129" s="266"/>
      <c r="I129" s="266"/>
      <c r="J129" s="171" t="s">
        <v>153</v>
      </c>
      <c r="K129" s="172">
        <v>446.41899999999998</v>
      </c>
      <c r="L129" s="267">
        <v>0</v>
      </c>
      <c r="M129" s="268"/>
      <c r="N129" s="269">
        <f>ROUND(L129*K129,2)</f>
        <v>0</v>
      </c>
      <c r="O129" s="269"/>
      <c r="P129" s="269"/>
      <c r="Q129" s="269"/>
      <c r="R129" s="38"/>
      <c r="T129" s="173" t="s">
        <v>22</v>
      </c>
      <c r="U129" s="45" t="s">
        <v>44</v>
      </c>
      <c r="V129" s="37"/>
      <c r="W129" s="174">
        <f>V129*K129</f>
        <v>0</v>
      </c>
      <c r="X129" s="174">
        <v>0</v>
      </c>
      <c r="Y129" s="174">
        <f>X129*K129</f>
        <v>0</v>
      </c>
      <c r="Z129" s="174">
        <v>0</v>
      </c>
      <c r="AA129" s="175">
        <f>Z129*K129</f>
        <v>0</v>
      </c>
      <c r="AR129" s="19" t="s">
        <v>154</v>
      </c>
      <c r="AT129" s="19" t="s">
        <v>150</v>
      </c>
      <c r="AU129" s="19" t="s">
        <v>155</v>
      </c>
      <c r="AY129" s="19" t="s">
        <v>149</v>
      </c>
      <c r="BE129" s="111">
        <f>IF(U129="základní",N129,0)</f>
        <v>0</v>
      </c>
      <c r="BF129" s="111">
        <f>IF(U129="snížená",N129,0)</f>
        <v>0</v>
      </c>
      <c r="BG129" s="111">
        <f>IF(U129="zákl. přenesená",N129,0)</f>
        <v>0</v>
      </c>
      <c r="BH129" s="111">
        <f>IF(U129="sníž. přenesená",N129,0)</f>
        <v>0</v>
      </c>
      <c r="BI129" s="111">
        <f>IF(U129="nulová",N129,0)</f>
        <v>0</v>
      </c>
      <c r="BJ129" s="19" t="s">
        <v>87</v>
      </c>
      <c r="BK129" s="111">
        <f>ROUND(L129*K129,2)</f>
        <v>0</v>
      </c>
      <c r="BL129" s="19" t="s">
        <v>154</v>
      </c>
      <c r="BM129" s="19" t="s">
        <v>207</v>
      </c>
    </row>
    <row r="130" spans="2:65" s="1" customFormat="1" ht="31.5" customHeight="1">
      <c r="B130" s="36"/>
      <c r="C130" s="169" t="s">
        <v>106</v>
      </c>
      <c r="D130" s="169" t="s">
        <v>150</v>
      </c>
      <c r="E130" s="170" t="s">
        <v>157</v>
      </c>
      <c r="F130" s="266" t="s">
        <v>158</v>
      </c>
      <c r="G130" s="266"/>
      <c r="H130" s="266"/>
      <c r="I130" s="266"/>
      <c r="J130" s="171" t="s">
        <v>153</v>
      </c>
      <c r="K130" s="172">
        <v>1785.6759999999999</v>
      </c>
      <c r="L130" s="267">
        <v>0</v>
      </c>
      <c r="M130" s="268"/>
      <c r="N130" s="269">
        <f>ROUND(L130*K130,2)</f>
        <v>0</v>
      </c>
      <c r="O130" s="269"/>
      <c r="P130" s="269"/>
      <c r="Q130" s="269"/>
      <c r="R130" s="38"/>
      <c r="T130" s="173" t="s">
        <v>22</v>
      </c>
      <c r="U130" s="45" t="s">
        <v>44</v>
      </c>
      <c r="V130" s="37"/>
      <c r="W130" s="174">
        <f>V130*K130</f>
        <v>0</v>
      </c>
      <c r="X130" s="174">
        <v>0</v>
      </c>
      <c r="Y130" s="174">
        <f>X130*K130</f>
        <v>0</v>
      </c>
      <c r="Z130" s="174">
        <v>0</v>
      </c>
      <c r="AA130" s="175">
        <f>Z130*K130</f>
        <v>0</v>
      </c>
      <c r="AR130" s="19" t="s">
        <v>154</v>
      </c>
      <c r="AT130" s="19" t="s">
        <v>150</v>
      </c>
      <c r="AU130" s="19" t="s">
        <v>155</v>
      </c>
      <c r="AY130" s="19" t="s">
        <v>149</v>
      </c>
      <c r="BE130" s="111">
        <f>IF(U130="základní",N130,0)</f>
        <v>0</v>
      </c>
      <c r="BF130" s="111">
        <f>IF(U130="snížená",N130,0)</f>
        <v>0</v>
      </c>
      <c r="BG130" s="111">
        <f>IF(U130="zákl. přenesená",N130,0)</f>
        <v>0</v>
      </c>
      <c r="BH130" s="111">
        <f>IF(U130="sníž. přenesená",N130,0)</f>
        <v>0</v>
      </c>
      <c r="BI130" s="111">
        <f>IF(U130="nulová",N130,0)</f>
        <v>0</v>
      </c>
      <c r="BJ130" s="19" t="s">
        <v>87</v>
      </c>
      <c r="BK130" s="111">
        <f>ROUND(L130*K130,2)</f>
        <v>0</v>
      </c>
      <c r="BL130" s="19" t="s">
        <v>154</v>
      </c>
      <c r="BM130" s="19" t="s">
        <v>208</v>
      </c>
    </row>
    <row r="131" spans="2:65" s="10" customFormat="1" ht="22.5" customHeight="1">
      <c r="B131" s="176"/>
      <c r="C131" s="177"/>
      <c r="D131" s="177"/>
      <c r="E131" s="178" t="s">
        <v>22</v>
      </c>
      <c r="F131" s="270" t="s">
        <v>209</v>
      </c>
      <c r="G131" s="271"/>
      <c r="H131" s="271"/>
      <c r="I131" s="271"/>
      <c r="J131" s="177"/>
      <c r="K131" s="179">
        <v>1785.6759999999999</v>
      </c>
      <c r="L131" s="177"/>
      <c r="M131" s="177"/>
      <c r="N131" s="177"/>
      <c r="O131" s="177"/>
      <c r="P131" s="177"/>
      <c r="Q131" s="177"/>
      <c r="R131" s="180"/>
      <c r="T131" s="181"/>
      <c r="U131" s="177"/>
      <c r="V131" s="177"/>
      <c r="W131" s="177"/>
      <c r="X131" s="177"/>
      <c r="Y131" s="177"/>
      <c r="Z131" s="177"/>
      <c r="AA131" s="182"/>
      <c r="AT131" s="183" t="s">
        <v>161</v>
      </c>
      <c r="AU131" s="183" t="s">
        <v>155</v>
      </c>
      <c r="AV131" s="10" t="s">
        <v>106</v>
      </c>
      <c r="AW131" s="10" t="s">
        <v>36</v>
      </c>
      <c r="AX131" s="10" t="s">
        <v>87</v>
      </c>
      <c r="AY131" s="183" t="s">
        <v>149</v>
      </c>
    </row>
    <row r="132" spans="2:65" s="9" customFormat="1" ht="29.85" customHeight="1">
      <c r="B132" s="158"/>
      <c r="C132" s="159"/>
      <c r="D132" s="168" t="s">
        <v>119</v>
      </c>
      <c r="E132" s="168"/>
      <c r="F132" s="168"/>
      <c r="G132" s="168"/>
      <c r="H132" s="168"/>
      <c r="I132" s="168"/>
      <c r="J132" s="168"/>
      <c r="K132" s="168"/>
      <c r="L132" s="168"/>
      <c r="M132" s="168"/>
      <c r="N132" s="279">
        <f>BK132</f>
        <v>0</v>
      </c>
      <c r="O132" s="236"/>
      <c r="P132" s="236"/>
      <c r="Q132" s="236"/>
      <c r="R132" s="161"/>
      <c r="T132" s="162"/>
      <c r="U132" s="159"/>
      <c r="V132" s="159"/>
      <c r="W132" s="163">
        <f>W133</f>
        <v>0</v>
      </c>
      <c r="X132" s="159"/>
      <c r="Y132" s="163">
        <f>Y133</f>
        <v>0.20658000000000001</v>
      </c>
      <c r="Z132" s="159"/>
      <c r="AA132" s="164">
        <f>AA133</f>
        <v>440.70400000000001</v>
      </c>
      <c r="AR132" s="165" t="s">
        <v>87</v>
      </c>
      <c r="AT132" s="166" t="s">
        <v>78</v>
      </c>
      <c r="AU132" s="166" t="s">
        <v>87</v>
      </c>
      <c r="AY132" s="165" t="s">
        <v>149</v>
      </c>
      <c r="BK132" s="167">
        <f>BK133</f>
        <v>0</v>
      </c>
    </row>
    <row r="133" spans="2:65" s="9" customFormat="1" ht="14.85" customHeight="1">
      <c r="B133" s="158"/>
      <c r="C133" s="159"/>
      <c r="D133" s="168" t="s">
        <v>120</v>
      </c>
      <c r="E133" s="168"/>
      <c r="F133" s="168"/>
      <c r="G133" s="168"/>
      <c r="H133" s="168"/>
      <c r="I133" s="168"/>
      <c r="J133" s="168"/>
      <c r="K133" s="168"/>
      <c r="L133" s="168"/>
      <c r="M133" s="168"/>
      <c r="N133" s="280">
        <f>BK133</f>
        <v>0</v>
      </c>
      <c r="O133" s="281"/>
      <c r="P133" s="281"/>
      <c r="Q133" s="281"/>
      <c r="R133" s="161"/>
      <c r="T133" s="162"/>
      <c r="U133" s="159"/>
      <c r="V133" s="159"/>
      <c r="W133" s="163">
        <f>W134</f>
        <v>0</v>
      </c>
      <c r="X133" s="159"/>
      <c r="Y133" s="163">
        <f>Y134</f>
        <v>0.20658000000000001</v>
      </c>
      <c r="Z133" s="159"/>
      <c r="AA133" s="164">
        <f>AA134</f>
        <v>440.70400000000001</v>
      </c>
      <c r="AR133" s="165" t="s">
        <v>87</v>
      </c>
      <c r="AT133" s="166" t="s">
        <v>78</v>
      </c>
      <c r="AU133" s="166" t="s">
        <v>106</v>
      </c>
      <c r="AY133" s="165" t="s">
        <v>149</v>
      </c>
      <c r="BK133" s="167">
        <f>BK134</f>
        <v>0</v>
      </c>
    </row>
    <row r="134" spans="2:65" s="1" customFormat="1" ht="31.5" customHeight="1">
      <c r="B134" s="36"/>
      <c r="C134" s="169" t="s">
        <v>155</v>
      </c>
      <c r="D134" s="169" t="s">
        <v>150</v>
      </c>
      <c r="E134" s="170" t="s">
        <v>162</v>
      </c>
      <c r="F134" s="266" t="s">
        <v>163</v>
      </c>
      <c r="G134" s="266"/>
      <c r="H134" s="266"/>
      <c r="I134" s="266"/>
      <c r="J134" s="171" t="s">
        <v>164</v>
      </c>
      <c r="K134" s="172">
        <v>3443</v>
      </c>
      <c r="L134" s="267">
        <v>0</v>
      </c>
      <c r="M134" s="268"/>
      <c r="N134" s="269">
        <f>ROUND(L134*K134,2)</f>
        <v>0</v>
      </c>
      <c r="O134" s="269"/>
      <c r="P134" s="269"/>
      <c r="Q134" s="269"/>
      <c r="R134" s="38"/>
      <c r="T134" s="173" t="s">
        <v>22</v>
      </c>
      <c r="U134" s="45" t="s">
        <v>44</v>
      </c>
      <c r="V134" s="37"/>
      <c r="W134" s="174">
        <f>V134*K134</f>
        <v>0</v>
      </c>
      <c r="X134" s="174">
        <v>6.0000000000000002E-5</v>
      </c>
      <c r="Y134" s="174">
        <f>X134*K134</f>
        <v>0.20658000000000001</v>
      </c>
      <c r="Z134" s="174">
        <v>0.128</v>
      </c>
      <c r="AA134" s="175">
        <f>Z134*K134</f>
        <v>440.70400000000001</v>
      </c>
      <c r="AR134" s="19" t="s">
        <v>154</v>
      </c>
      <c r="AT134" s="19" t="s">
        <v>150</v>
      </c>
      <c r="AU134" s="19" t="s">
        <v>155</v>
      </c>
      <c r="AY134" s="19" t="s">
        <v>149</v>
      </c>
      <c r="BE134" s="111">
        <f>IF(U134="základní",N134,0)</f>
        <v>0</v>
      </c>
      <c r="BF134" s="111">
        <f>IF(U134="snížená",N134,0)</f>
        <v>0</v>
      </c>
      <c r="BG134" s="111">
        <f>IF(U134="zákl. přenesená",N134,0)</f>
        <v>0</v>
      </c>
      <c r="BH134" s="111">
        <f>IF(U134="sníž. přenesená",N134,0)</f>
        <v>0</v>
      </c>
      <c r="BI134" s="111">
        <f>IF(U134="nulová",N134,0)</f>
        <v>0</v>
      </c>
      <c r="BJ134" s="19" t="s">
        <v>87</v>
      </c>
      <c r="BK134" s="111">
        <f>ROUND(L134*K134,2)</f>
        <v>0</v>
      </c>
      <c r="BL134" s="19" t="s">
        <v>154</v>
      </c>
      <c r="BM134" s="19" t="s">
        <v>210</v>
      </c>
    </row>
    <row r="135" spans="2:65" s="9" customFormat="1" ht="29.85" customHeight="1">
      <c r="B135" s="158"/>
      <c r="C135" s="159"/>
      <c r="D135" s="168" t="s">
        <v>121</v>
      </c>
      <c r="E135" s="168"/>
      <c r="F135" s="168"/>
      <c r="G135" s="168"/>
      <c r="H135" s="168"/>
      <c r="I135" s="168"/>
      <c r="J135" s="168"/>
      <c r="K135" s="168"/>
      <c r="L135" s="168"/>
      <c r="M135" s="168"/>
      <c r="N135" s="282">
        <f>BK135</f>
        <v>0</v>
      </c>
      <c r="O135" s="283"/>
      <c r="P135" s="283"/>
      <c r="Q135" s="283"/>
      <c r="R135" s="161"/>
      <c r="T135" s="162"/>
      <c r="U135" s="159"/>
      <c r="V135" s="159"/>
      <c r="W135" s="163">
        <f>W136</f>
        <v>0</v>
      </c>
      <c r="X135" s="159"/>
      <c r="Y135" s="163">
        <f>Y136</f>
        <v>4.2085299999999997</v>
      </c>
      <c r="Z135" s="159"/>
      <c r="AA135" s="164">
        <f>AA136</f>
        <v>0</v>
      </c>
      <c r="AR135" s="165" t="s">
        <v>87</v>
      </c>
      <c r="AT135" s="166" t="s">
        <v>78</v>
      </c>
      <c r="AU135" s="166" t="s">
        <v>87</v>
      </c>
      <c r="AY135" s="165" t="s">
        <v>149</v>
      </c>
      <c r="BK135" s="167">
        <f>BK136</f>
        <v>0</v>
      </c>
    </row>
    <row r="136" spans="2:65" s="9" customFormat="1" ht="14.85" customHeight="1">
      <c r="B136" s="158"/>
      <c r="C136" s="159"/>
      <c r="D136" s="168" t="s">
        <v>122</v>
      </c>
      <c r="E136" s="168"/>
      <c r="F136" s="168"/>
      <c r="G136" s="168"/>
      <c r="H136" s="168"/>
      <c r="I136" s="168"/>
      <c r="J136" s="168"/>
      <c r="K136" s="168"/>
      <c r="L136" s="168"/>
      <c r="M136" s="168"/>
      <c r="N136" s="280">
        <f>BK136</f>
        <v>0</v>
      </c>
      <c r="O136" s="281"/>
      <c r="P136" s="281"/>
      <c r="Q136" s="281"/>
      <c r="R136" s="161"/>
      <c r="T136" s="162"/>
      <c r="U136" s="159"/>
      <c r="V136" s="159"/>
      <c r="W136" s="163">
        <f>SUM(W137:W139)</f>
        <v>0</v>
      </c>
      <c r="X136" s="159"/>
      <c r="Y136" s="163">
        <f>SUM(Y137:Y139)</f>
        <v>4.2085299999999997</v>
      </c>
      <c r="Z136" s="159"/>
      <c r="AA136" s="164">
        <f>SUM(AA137:AA139)</f>
        <v>0</v>
      </c>
      <c r="AR136" s="165" t="s">
        <v>87</v>
      </c>
      <c r="AT136" s="166" t="s">
        <v>78</v>
      </c>
      <c r="AU136" s="166" t="s">
        <v>106</v>
      </c>
      <c r="AY136" s="165" t="s">
        <v>149</v>
      </c>
      <c r="BK136" s="167">
        <f>SUM(BK137:BK139)</f>
        <v>0</v>
      </c>
    </row>
    <row r="137" spans="2:65" s="1" customFormat="1" ht="31.5" customHeight="1">
      <c r="B137" s="36"/>
      <c r="C137" s="169" t="s">
        <v>154</v>
      </c>
      <c r="D137" s="169" t="s">
        <v>150</v>
      </c>
      <c r="E137" s="170" t="s">
        <v>166</v>
      </c>
      <c r="F137" s="266" t="s">
        <v>167</v>
      </c>
      <c r="G137" s="266"/>
      <c r="H137" s="266"/>
      <c r="I137" s="266"/>
      <c r="J137" s="171" t="s">
        <v>164</v>
      </c>
      <c r="K137" s="172">
        <v>3443</v>
      </c>
      <c r="L137" s="267">
        <v>0</v>
      </c>
      <c r="M137" s="268"/>
      <c r="N137" s="269">
        <f>ROUND(L137*K137,2)</f>
        <v>0</v>
      </c>
      <c r="O137" s="269"/>
      <c r="P137" s="269"/>
      <c r="Q137" s="269"/>
      <c r="R137" s="38"/>
      <c r="T137" s="173" t="s">
        <v>22</v>
      </c>
      <c r="U137" s="45" t="s">
        <v>44</v>
      </c>
      <c r="V137" s="37"/>
      <c r="W137" s="174">
        <f>V137*K137</f>
        <v>0</v>
      </c>
      <c r="X137" s="174">
        <v>7.1000000000000002E-4</v>
      </c>
      <c r="Y137" s="174">
        <f>X137*K137</f>
        <v>2.4445299999999999</v>
      </c>
      <c r="Z137" s="174">
        <v>0</v>
      </c>
      <c r="AA137" s="175">
        <f>Z137*K137</f>
        <v>0</v>
      </c>
      <c r="AR137" s="19" t="s">
        <v>154</v>
      </c>
      <c r="AT137" s="19" t="s">
        <v>150</v>
      </c>
      <c r="AU137" s="19" t="s">
        <v>155</v>
      </c>
      <c r="AY137" s="19" t="s">
        <v>149</v>
      </c>
      <c r="BE137" s="111">
        <f>IF(U137="základní",N137,0)</f>
        <v>0</v>
      </c>
      <c r="BF137" s="111">
        <f>IF(U137="snížená",N137,0)</f>
        <v>0</v>
      </c>
      <c r="BG137" s="111">
        <f>IF(U137="zákl. přenesená",N137,0)</f>
        <v>0</v>
      </c>
      <c r="BH137" s="111">
        <f>IF(U137="sníž. přenesená",N137,0)</f>
        <v>0</v>
      </c>
      <c r="BI137" s="111">
        <f>IF(U137="nulová",N137,0)</f>
        <v>0</v>
      </c>
      <c r="BJ137" s="19" t="s">
        <v>87</v>
      </c>
      <c r="BK137" s="111">
        <f>ROUND(L137*K137,2)</f>
        <v>0</v>
      </c>
      <c r="BL137" s="19" t="s">
        <v>154</v>
      </c>
      <c r="BM137" s="19" t="s">
        <v>211</v>
      </c>
    </row>
    <row r="138" spans="2:65" s="1" customFormat="1" ht="31.5" customHeight="1">
      <c r="B138" s="36"/>
      <c r="C138" s="169" t="s">
        <v>169</v>
      </c>
      <c r="D138" s="169" t="s">
        <v>150</v>
      </c>
      <c r="E138" s="170" t="s">
        <v>170</v>
      </c>
      <c r="F138" s="266" t="s">
        <v>171</v>
      </c>
      <c r="G138" s="266"/>
      <c r="H138" s="266"/>
      <c r="I138" s="266"/>
      <c r="J138" s="171" t="s">
        <v>164</v>
      </c>
      <c r="K138" s="172">
        <v>3443</v>
      </c>
      <c r="L138" s="267">
        <v>0</v>
      </c>
      <c r="M138" s="268"/>
      <c r="N138" s="269">
        <f>ROUND(L138*K138,2)</f>
        <v>0</v>
      </c>
      <c r="O138" s="269"/>
      <c r="P138" s="269"/>
      <c r="Q138" s="269"/>
      <c r="R138" s="38"/>
      <c r="T138" s="173" t="s">
        <v>22</v>
      </c>
      <c r="U138" s="45" t="s">
        <v>44</v>
      </c>
      <c r="V138" s="37"/>
      <c r="W138" s="174">
        <f>V138*K138</f>
        <v>0</v>
      </c>
      <c r="X138" s="174">
        <v>0</v>
      </c>
      <c r="Y138" s="174">
        <f>X138*K138</f>
        <v>0</v>
      </c>
      <c r="Z138" s="174">
        <v>0</v>
      </c>
      <c r="AA138" s="175">
        <f>Z138*K138</f>
        <v>0</v>
      </c>
      <c r="AR138" s="19" t="s">
        <v>154</v>
      </c>
      <c r="AT138" s="19" t="s">
        <v>150</v>
      </c>
      <c r="AU138" s="19" t="s">
        <v>155</v>
      </c>
      <c r="AY138" s="19" t="s">
        <v>149</v>
      </c>
      <c r="BE138" s="111">
        <f>IF(U138="základní",N138,0)</f>
        <v>0</v>
      </c>
      <c r="BF138" s="111">
        <f>IF(U138="snížená",N138,0)</f>
        <v>0</v>
      </c>
      <c r="BG138" s="111">
        <f>IF(U138="zákl. přenesená",N138,0)</f>
        <v>0</v>
      </c>
      <c r="BH138" s="111">
        <f>IF(U138="sníž. přenesená",N138,0)</f>
        <v>0</v>
      </c>
      <c r="BI138" s="111">
        <f>IF(U138="nulová",N138,0)</f>
        <v>0</v>
      </c>
      <c r="BJ138" s="19" t="s">
        <v>87</v>
      </c>
      <c r="BK138" s="111">
        <f>ROUND(L138*K138,2)</f>
        <v>0</v>
      </c>
      <c r="BL138" s="19" t="s">
        <v>154</v>
      </c>
      <c r="BM138" s="19" t="s">
        <v>212</v>
      </c>
    </row>
    <row r="139" spans="2:65" s="1" customFormat="1" ht="31.5" customHeight="1">
      <c r="B139" s="36"/>
      <c r="C139" s="169" t="s">
        <v>173</v>
      </c>
      <c r="D139" s="169" t="s">
        <v>150</v>
      </c>
      <c r="E139" s="170" t="s">
        <v>174</v>
      </c>
      <c r="F139" s="266" t="s">
        <v>175</v>
      </c>
      <c r="G139" s="266"/>
      <c r="H139" s="266"/>
      <c r="I139" s="266"/>
      <c r="J139" s="171" t="s">
        <v>176</v>
      </c>
      <c r="K139" s="172">
        <v>490</v>
      </c>
      <c r="L139" s="267">
        <v>0</v>
      </c>
      <c r="M139" s="268"/>
      <c r="N139" s="269">
        <f>ROUND(L139*K139,2)</f>
        <v>0</v>
      </c>
      <c r="O139" s="269"/>
      <c r="P139" s="269"/>
      <c r="Q139" s="269"/>
      <c r="R139" s="38"/>
      <c r="T139" s="173" t="s">
        <v>22</v>
      </c>
      <c r="U139" s="45" t="s">
        <v>44</v>
      </c>
      <c r="V139" s="37"/>
      <c r="W139" s="174">
        <f>V139*K139</f>
        <v>0</v>
      </c>
      <c r="X139" s="174">
        <v>3.5999999999999999E-3</v>
      </c>
      <c r="Y139" s="174">
        <f>X139*K139</f>
        <v>1.764</v>
      </c>
      <c r="Z139" s="174">
        <v>0</v>
      </c>
      <c r="AA139" s="175">
        <f>Z139*K139</f>
        <v>0</v>
      </c>
      <c r="AR139" s="19" t="s">
        <v>154</v>
      </c>
      <c r="AT139" s="19" t="s">
        <v>150</v>
      </c>
      <c r="AU139" s="19" t="s">
        <v>155</v>
      </c>
      <c r="AY139" s="19" t="s">
        <v>149</v>
      </c>
      <c r="BE139" s="111">
        <f>IF(U139="základní",N139,0)</f>
        <v>0</v>
      </c>
      <c r="BF139" s="111">
        <f>IF(U139="snížená",N139,0)</f>
        <v>0</v>
      </c>
      <c r="BG139" s="111">
        <f>IF(U139="zákl. přenesená",N139,0)</f>
        <v>0</v>
      </c>
      <c r="BH139" s="111">
        <f>IF(U139="sníž. přenesená",N139,0)</f>
        <v>0</v>
      </c>
      <c r="BI139" s="111">
        <f>IF(U139="nulová",N139,0)</f>
        <v>0</v>
      </c>
      <c r="BJ139" s="19" t="s">
        <v>87</v>
      </c>
      <c r="BK139" s="111">
        <f>ROUND(L139*K139,2)</f>
        <v>0</v>
      </c>
      <c r="BL139" s="19" t="s">
        <v>154</v>
      </c>
      <c r="BM139" s="19" t="s">
        <v>213</v>
      </c>
    </row>
    <row r="140" spans="2:65" s="9" customFormat="1" ht="37.35" customHeight="1">
      <c r="B140" s="158"/>
      <c r="C140" s="159"/>
      <c r="D140" s="160" t="s">
        <v>123</v>
      </c>
      <c r="E140" s="160"/>
      <c r="F140" s="160"/>
      <c r="G140" s="160"/>
      <c r="H140" s="160"/>
      <c r="I140" s="160"/>
      <c r="J140" s="160"/>
      <c r="K140" s="160"/>
      <c r="L140" s="160"/>
      <c r="M140" s="160"/>
      <c r="N140" s="284">
        <f>BK140</f>
        <v>0</v>
      </c>
      <c r="O140" s="285"/>
      <c r="P140" s="285"/>
      <c r="Q140" s="285"/>
      <c r="R140" s="161"/>
      <c r="T140" s="162"/>
      <c r="U140" s="159"/>
      <c r="V140" s="159"/>
      <c r="W140" s="163">
        <f>SUM(W141:W145)</f>
        <v>0</v>
      </c>
      <c r="X140" s="159"/>
      <c r="Y140" s="163">
        <f>SUM(Y141:Y145)</f>
        <v>0</v>
      </c>
      <c r="Z140" s="159"/>
      <c r="AA140" s="164">
        <f>SUM(AA141:AA145)</f>
        <v>0</v>
      </c>
      <c r="AR140" s="165" t="s">
        <v>154</v>
      </c>
      <c r="AT140" s="166" t="s">
        <v>78</v>
      </c>
      <c r="AU140" s="166" t="s">
        <v>79</v>
      </c>
      <c r="AY140" s="165" t="s">
        <v>149</v>
      </c>
      <c r="BK140" s="167">
        <f>SUM(BK141:BK145)</f>
        <v>0</v>
      </c>
    </row>
    <row r="141" spans="2:65" s="1" customFormat="1" ht="31.5" customHeight="1">
      <c r="B141" s="36"/>
      <c r="C141" s="169" t="s">
        <v>178</v>
      </c>
      <c r="D141" s="169" t="s">
        <v>150</v>
      </c>
      <c r="E141" s="170" t="s">
        <v>179</v>
      </c>
      <c r="F141" s="266" t="s">
        <v>180</v>
      </c>
      <c r="G141" s="266"/>
      <c r="H141" s="266"/>
      <c r="I141" s="266"/>
      <c r="J141" s="171" t="s">
        <v>181</v>
      </c>
      <c r="K141" s="172">
        <v>77</v>
      </c>
      <c r="L141" s="267">
        <v>0</v>
      </c>
      <c r="M141" s="268"/>
      <c r="N141" s="269">
        <f>ROUND(L141*K141,2)</f>
        <v>0</v>
      </c>
      <c r="O141" s="269"/>
      <c r="P141" s="269"/>
      <c r="Q141" s="269"/>
      <c r="R141" s="38"/>
      <c r="T141" s="173" t="s">
        <v>22</v>
      </c>
      <c r="U141" s="45" t="s">
        <v>44</v>
      </c>
      <c r="V141" s="37"/>
      <c r="W141" s="174">
        <f>V141*K141</f>
        <v>0</v>
      </c>
      <c r="X141" s="174">
        <v>0</v>
      </c>
      <c r="Y141" s="174">
        <f>X141*K141</f>
        <v>0</v>
      </c>
      <c r="Z141" s="174">
        <v>0</v>
      </c>
      <c r="AA141" s="175">
        <f>Z141*K141</f>
        <v>0</v>
      </c>
      <c r="AR141" s="19" t="s">
        <v>182</v>
      </c>
      <c r="AT141" s="19" t="s">
        <v>150</v>
      </c>
      <c r="AU141" s="19" t="s">
        <v>87</v>
      </c>
      <c r="AY141" s="19" t="s">
        <v>149</v>
      </c>
      <c r="BE141" s="111">
        <f>IF(U141="základní",N141,0)</f>
        <v>0</v>
      </c>
      <c r="BF141" s="111">
        <f>IF(U141="snížená",N141,0)</f>
        <v>0</v>
      </c>
      <c r="BG141" s="111">
        <f>IF(U141="zákl. přenesená",N141,0)</f>
        <v>0</v>
      </c>
      <c r="BH141" s="111">
        <f>IF(U141="sníž. přenesená",N141,0)</f>
        <v>0</v>
      </c>
      <c r="BI141" s="111">
        <f>IF(U141="nulová",N141,0)</f>
        <v>0</v>
      </c>
      <c r="BJ141" s="19" t="s">
        <v>87</v>
      </c>
      <c r="BK141" s="111">
        <f>ROUND(L141*K141,2)</f>
        <v>0</v>
      </c>
      <c r="BL141" s="19" t="s">
        <v>182</v>
      </c>
      <c r="BM141" s="19" t="s">
        <v>214</v>
      </c>
    </row>
    <row r="142" spans="2:65" s="10" customFormat="1" ht="31.5" customHeight="1">
      <c r="B142" s="176"/>
      <c r="C142" s="177"/>
      <c r="D142" s="177"/>
      <c r="E142" s="178" t="s">
        <v>22</v>
      </c>
      <c r="F142" s="270" t="s">
        <v>215</v>
      </c>
      <c r="G142" s="271"/>
      <c r="H142" s="271"/>
      <c r="I142" s="271"/>
      <c r="J142" s="177"/>
      <c r="K142" s="179">
        <v>22</v>
      </c>
      <c r="L142" s="177"/>
      <c r="M142" s="177"/>
      <c r="N142" s="177"/>
      <c r="O142" s="177"/>
      <c r="P142" s="177"/>
      <c r="Q142" s="177"/>
      <c r="R142" s="180"/>
      <c r="T142" s="181"/>
      <c r="U142" s="177"/>
      <c r="V142" s="177"/>
      <c r="W142" s="177"/>
      <c r="X142" s="177"/>
      <c r="Y142" s="177"/>
      <c r="Z142" s="177"/>
      <c r="AA142" s="182"/>
      <c r="AT142" s="183" t="s">
        <v>161</v>
      </c>
      <c r="AU142" s="183" t="s">
        <v>87</v>
      </c>
      <c r="AV142" s="10" t="s">
        <v>106</v>
      </c>
      <c r="AW142" s="10" t="s">
        <v>36</v>
      </c>
      <c r="AX142" s="10" t="s">
        <v>79</v>
      </c>
      <c r="AY142" s="183" t="s">
        <v>149</v>
      </c>
    </row>
    <row r="143" spans="2:65" s="10" customFormat="1" ht="31.5" customHeight="1">
      <c r="B143" s="176"/>
      <c r="C143" s="177"/>
      <c r="D143" s="177"/>
      <c r="E143" s="178" t="s">
        <v>22</v>
      </c>
      <c r="F143" s="272" t="s">
        <v>216</v>
      </c>
      <c r="G143" s="273"/>
      <c r="H143" s="273"/>
      <c r="I143" s="273"/>
      <c r="J143" s="177"/>
      <c r="K143" s="179">
        <v>31</v>
      </c>
      <c r="L143" s="177"/>
      <c r="M143" s="177"/>
      <c r="N143" s="177"/>
      <c r="O143" s="177"/>
      <c r="P143" s="177"/>
      <c r="Q143" s="177"/>
      <c r="R143" s="180"/>
      <c r="T143" s="181"/>
      <c r="U143" s="177"/>
      <c r="V143" s="177"/>
      <c r="W143" s="177"/>
      <c r="X143" s="177"/>
      <c r="Y143" s="177"/>
      <c r="Z143" s="177"/>
      <c r="AA143" s="182"/>
      <c r="AT143" s="183" t="s">
        <v>161</v>
      </c>
      <c r="AU143" s="183" t="s">
        <v>87</v>
      </c>
      <c r="AV143" s="10" t="s">
        <v>106</v>
      </c>
      <c r="AW143" s="10" t="s">
        <v>36</v>
      </c>
      <c r="AX143" s="10" t="s">
        <v>79</v>
      </c>
      <c r="AY143" s="183" t="s">
        <v>149</v>
      </c>
    </row>
    <row r="144" spans="2:65" s="10" customFormat="1" ht="31.5" customHeight="1">
      <c r="B144" s="176"/>
      <c r="C144" s="177"/>
      <c r="D144" s="177"/>
      <c r="E144" s="178" t="s">
        <v>22</v>
      </c>
      <c r="F144" s="272" t="s">
        <v>217</v>
      </c>
      <c r="G144" s="273"/>
      <c r="H144" s="273"/>
      <c r="I144" s="273"/>
      <c r="J144" s="177"/>
      <c r="K144" s="179">
        <v>24</v>
      </c>
      <c r="L144" s="177"/>
      <c r="M144" s="177"/>
      <c r="N144" s="177"/>
      <c r="O144" s="177"/>
      <c r="P144" s="177"/>
      <c r="Q144" s="177"/>
      <c r="R144" s="180"/>
      <c r="T144" s="181"/>
      <c r="U144" s="177"/>
      <c r="V144" s="177"/>
      <c r="W144" s="177"/>
      <c r="X144" s="177"/>
      <c r="Y144" s="177"/>
      <c r="Z144" s="177"/>
      <c r="AA144" s="182"/>
      <c r="AT144" s="183" t="s">
        <v>161</v>
      </c>
      <c r="AU144" s="183" t="s">
        <v>87</v>
      </c>
      <c r="AV144" s="10" t="s">
        <v>106</v>
      </c>
      <c r="AW144" s="10" t="s">
        <v>36</v>
      </c>
      <c r="AX144" s="10" t="s">
        <v>79</v>
      </c>
      <c r="AY144" s="183" t="s">
        <v>149</v>
      </c>
    </row>
    <row r="145" spans="2:65" s="11" customFormat="1" ht="22.5" customHeight="1">
      <c r="B145" s="184"/>
      <c r="C145" s="185"/>
      <c r="D145" s="185"/>
      <c r="E145" s="186" t="s">
        <v>22</v>
      </c>
      <c r="F145" s="274" t="s">
        <v>187</v>
      </c>
      <c r="G145" s="275"/>
      <c r="H145" s="275"/>
      <c r="I145" s="275"/>
      <c r="J145" s="185"/>
      <c r="K145" s="187">
        <v>77</v>
      </c>
      <c r="L145" s="185"/>
      <c r="M145" s="185"/>
      <c r="N145" s="185"/>
      <c r="O145" s="185"/>
      <c r="P145" s="185"/>
      <c r="Q145" s="185"/>
      <c r="R145" s="188"/>
      <c r="T145" s="189"/>
      <c r="U145" s="185"/>
      <c r="V145" s="185"/>
      <c r="W145" s="185"/>
      <c r="X145" s="185"/>
      <c r="Y145" s="185"/>
      <c r="Z145" s="185"/>
      <c r="AA145" s="190"/>
      <c r="AT145" s="191" t="s">
        <v>161</v>
      </c>
      <c r="AU145" s="191" t="s">
        <v>87</v>
      </c>
      <c r="AV145" s="11" t="s">
        <v>154</v>
      </c>
      <c r="AW145" s="11" t="s">
        <v>36</v>
      </c>
      <c r="AX145" s="11" t="s">
        <v>87</v>
      </c>
      <c r="AY145" s="191" t="s">
        <v>149</v>
      </c>
    </row>
    <row r="146" spans="2:65" s="9" customFormat="1" ht="37.35" customHeight="1">
      <c r="B146" s="158"/>
      <c r="C146" s="159"/>
      <c r="D146" s="160" t="s">
        <v>124</v>
      </c>
      <c r="E146" s="160"/>
      <c r="F146" s="160"/>
      <c r="G146" s="160"/>
      <c r="H146" s="160"/>
      <c r="I146" s="160"/>
      <c r="J146" s="160"/>
      <c r="K146" s="160"/>
      <c r="L146" s="160"/>
      <c r="M146" s="160"/>
      <c r="N146" s="286">
        <f>BK146</f>
        <v>0</v>
      </c>
      <c r="O146" s="287"/>
      <c r="P146" s="287"/>
      <c r="Q146" s="287"/>
      <c r="R146" s="161"/>
      <c r="T146" s="162"/>
      <c r="U146" s="159"/>
      <c r="V146" s="159"/>
      <c r="W146" s="163">
        <f>SUM(W147:W151)</f>
        <v>0</v>
      </c>
      <c r="X146" s="159"/>
      <c r="Y146" s="163">
        <f>SUM(Y147:Y151)</f>
        <v>0</v>
      </c>
      <c r="Z146" s="159"/>
      <c r="AA146" s="164">
        <f>SUM(AA147:AA151)</f>
        <v>0</v>
      </c>
      <c r="AR146" s="165" t="s">
        <v>154</v>
      </c>
      <c r="AT146" s="166" t="s">
        <v>78</v>
      </c>
      <c r="AU146" s="166" t="s">
        <v>79</v>
      </c>
      <c r="AY146" s="165" t="s">
        <v>149</v>
      </c>
      <c r="BK146" s="167">
        <f>SUM(BK147:BK151)</f>
        <v>0</v>
      </c>
    </row>
    <row r="147" spans="2:65" s="1" customFormat="1" ht="22.5" customHeight="1">
      <c r="B147" s="36"/>
      <c r="C147" s="169" t="s">
        <v>188</v>
      </c>
      <c r="D147" s="169" t="s">
        <v>150</v>
      </c>
      <c r="E147" s="170" t="s">
        <v>189</v>
      </c>
      <c r="F147" s="266" t="s">
        <v>190</v>
      </c>
      <c r="G147" s="266"/>
      <c r="H147" s="266"/>
      <c r="I147" s="266"/>
      <c r="J147" s="171" t="s">
        <v>191</v>
      </c>
      <c r="K147" s="172">
        <v>1</v>
      </c>
      <c r="L147" s="267">
        <v>0</v>
      </c>
      <c r="M147" s="268"/>
      <c r="N147" s="269">
        <f>ROUND(L147*K147,2)</f>
        <v>0</v>
      </c>
      <c r="O147" s="269"/>
      <c r="P147" s="269"/>
      <c r="Q147" s="269"/>
      <c r="R147" s="38"/>
      <c r="T147" s="173" t="s">
        <v>22</v>
      </c>
      <c r="U147" s="45" t="s">
        <v>44</v>
      </c>
      <c r="V147" s="37"/>
      <c r="W147" s="174">
        <f>V147*K147</f>
        <v>0</v>
      </c>
      <c r="X147" s="174">
        <v>0</v>
      </c>
      <c r="Y147" s="174">
        <f>X147*K147</f>
        <v>0</v>
      </c>
      <c r="Z147" s="174">
        <v>0</v>
      </c>
      <c r="AA147" s="175">
        <f>Z147*K147</f>
        <v>0</v>
      </c>
      <c r="AR147" s="19" t="s">
        <v>192</v>
      </c>
      <c r="AT147" s="19" t="s">
        <v>150</v>
      </c>
      <c r="AU147" s="19" t="s">
        <v>87</v>
      </c>
      <c r="AY147" s="19" t="s">
        <v>149</v>
      </c>
      <c r="BE147" s="111">
        <f>IF(U147="základní",N147,0)</f>
        <v>0</v>
      </c>
      <c r="BF147" s="111">
        <f>IF(U147="snížená",N147,0)</f>
        <v>0</v>
      </c>
      <c r="BG147" s="111">
        <f>IF(U147="zákl. přenesená",N147,0)</f>
        <v>0</v>
      </c>
      <c r="BH147" s="111">
        <f>IF(U147="sníž. přenesená",N147,0)</f>
        <v>0</v>
      </c>
      <c r="BI147" s="111">
        <f>IF(U147="nulová",N147,0)</f>
        <v>0</v>
      </c>
      <c r="BJ147" s="19" t="s">
        <v>87</v>
      </c>
      <c r="BK147" s="111">
        <f>ROUND(L147*K147,2)</f>
        <v>0</v>
      </c>
      <c r="BL147" s="19" t="s">
        <v>192</v>
      </c>
      <c r="BM147" s="19" t="s">
        <v>218</v>
      </c>
    </row>
    <row r="148" spans="2:65" s="1" customFormat="1" ht="31.5" customHeight="1">
      <c r="B148" s="36"/>
      <c r="C148" s="169" t="s">
        <v>200</v>
      </c>
      <c r="D148" s="169" t="s">
        <v>150</v>
      </c>
      <c r="E148" s="170" t="s">
        <v>195</v>
      </c>
      <c r="F148" s="266" t="s">
        <v>196</v>
      </c>
      <c r="G148" s="266"/>
      <c r="H148" s="266"/>
      <c r="I148" s="266"/>
      <c r="J148" s="171" t="s">
        <v>191</v>
      </c>
      <c r="K148" s="172">
        <v>1</v>
      </c>
      <c r="L148" s="267">
        <v>0</v>
      </c>
      <c r="M148" s="268"/>
      <c r="N148" s="269">
        <f>ROUND(L148*K148,2)</f>
        <v>0</v>
      </c>
      <c r="O148" s="269"/>
      <c r="P148" s="269"/>
      <c r="Q148" s="269"/>
      <c r="R148" s="38"/>
      <c r="T148" s="173" t="s">
        <v>22</v>
      </c>
      <c r="U148" s="45" t="s">
        <v>44</v>
      </c>
      <c r="V148" s="37"/>
      <c r="W148" s="174">
        <f>V148*K148</f>
        <v>0</v>
      </c>
      <c r="X148" s="174">
        <v>0</v>
      </c>
      <c r="Y148" s="174">
        <f>X148*K148</f>
        <v>0</v>
      </c>
      <c r="Z148" s="174">
        <v>0</v>
      </c>
      <c r="AA148" s="175">
        <f>Z148*K148</f>
        <v>0</v>
      </c>
      <c r="AR148" s="19" t="s">
        <v>192</v>
      </c>
      <c r="AT148" s="19" t="s">
        <v>150</v>
      </c>
      <c r="AU148" s="19" t="s">
        <v>87</v>
      </c>
      <c r="AY148" s="19" t="s">
        <v>149</v>
      </c>
      <c r="BE148" s="111">
        <f>IF(U148="základní",N148,0)</f>
        <v>0</v>
      </c>
      <c r="BF148" s="111">
        <f>IF(U148="snížená",N148,0)</f>
        <v>0</v>
      </c>
      <c r="BG148" s="111">
        <f>IF(U148="zákl. přenesená",N148,0)</f>
        <v>0</v>
      </c>
      <c r="BH148" s="111">
        <f>IF(U148="sníž. přenesená",N148,0)</f>
        <v>0</v>
      </c>
      <c r="BI148" s="111">
        <f>IF(U148="nulová",N148,0)</f>
        <v>0</v>
      </c>
      <c r="BJ148" s="19" t="s">
        <v>87</v>
      </c>
      <c r="BK148" s="111">
        <f>ROUND(L148*K148,2)</f>
        <v>0</v>
      </c>
      <c r="BL148" s="19" t="s">
        <v>192</v>
      </c>
      <c r="BM148" s="19" t="s">
        <v>219</v>
      </c>
    </row>
    <row r="149" spans="2:65" s="10" customFormat="1" ht="31.5" customHeight="1">
      <c r="B149" s="176"/>
      <c r="C149" s="177"/>
      <c r="D149" s="177"/>
      <c r="E149" s="178" t="s">
        <v>22</v>
      </c>
      <c r="F149" s="270" t="s">
        <v>220</v>
      </c>
      <c r="G149" s="271"/>
      <c r="H149" s="271"/>
      <c r="I149" s="271"/>
      <c r="J149" s="177"/>
      <c r="K149" s="179">
        <v>17215</v>
      </c>
      <c r="L149" s="177"/>
      <c r="M149" s="177"/>
      <c r="N149" s="177"/>
      <c r="O149" s="177"/>
      <c r="P149" s="177"/>
      <c r="Q149" s="177"/>
      <c r="R149" s="180"/>
      <c r="T149" s="181"/>
      <c r="U149" s="177"/>
      <c r="V149" s="177"/>
      <c r="W149" s="177"/>
      <c r="X149" s="177"/>
      <c r="Y149" s="177"/>
      <c r="Z149" s="177"/>
      <c r="AA149" s="182"/>
      <c r="AT149" s="183" t="s">
        <v>161</v>
      </c>
      <c r="AU149" s="183" t="s">
        <v>87</v>
      </c>
      <c r="AV149" s="10" t="s">
        <v>106</v>
      </c>
      <c r="AW149" s="10" t="s">
        <v>36</v>
      </c>
      <c r="AX149" s="10" t="s">
        <v>79</v>
      </c>
      <c r="AY149" s="183" t="s">
        <v>149</v>
      </c>
    </row>
    <row r="150" spans="2:65" s="10" customFormat="1" ht="22.5" customHeight="1">
      <c r="B150" s="176"/>
      <c r="C150" s="177"/>
      <c r="D150" s="177"/>
      <c r="E150" s="178" t="s">
        <v>22</v>
      </c>
      <c r="F150" s="272" t="s">
        <v>199</v>
      </c>
      <c r="G150" s="273"/>
      <c r="H150" s="273"/>
      <c r="I150" s="273"/>
      <c r="J150" s="177"/>
      <c r="K150" s="179">
        <v>1</v>
      </c>
      <c r="L150" s="177"/>
      <c r="M150" s="177"/>
      <c r="N150" s="177"/>
      <c r="O150" s="177"/>
      <c r="P150" s="177"/>
      <c r="Q150" s="177"/>
      <c r="R150" s="180"/>
      <c r="T150" s="181"/>
      <c r="U150" s="177"/>
      <c r="V150" s="177"/>
      <c r="W150" s="177"/>
      <c r="X150" s="177"/>
      <c r="Y150" s="177"/>
      <c r="Z150" s="177"/>
      <c r="AA150" s="182"/>
      <c r="AT150" s="183" t="s">
        <v>161</v>
      </c>
      <c r="AU150" s="183" t="s">
        <v>87</v>
      </c>
      <c r="AV150" s="10" t="s">
        <v>106</v>
      </c>
      <c r="AW150" s="10" t="s">
        <v>36</v>
      </c>
      <c r="AX150" s="10" t="s">
        <v>87</v>
      </c>
      <c r="AY150" s="183" t="s">
        <v>149</v>
      </c>
    </row>
    <row r="151" spans="2:65" s="1" customFormat="1" ht="31.5" customHeight="1">
      <c r="B151" s="36"/>
      <c r="C151" s="169" t="s">
        <v>221</v>
      </c>
      <c r="D151" s="169" t="s">
        <v>150</v>
      </c>
      <c r="E151" s="170" t="s">
        <v>201</v>
      </c>
      <c r="F151" s="266" t="s">
        <v>202</v>
      </c>
      <c r="G151" s="266"/>
      <c r="H151" s="266"/>
      <c r="I151" s="266"/>
      <c r="J151" s="171" t="s">
        <v>191</v>
      </c>
      <c r="K151" s="172">
        <v>1</v>
      </c>
      <c r="L151" s="267">
        <v>0</v>
      </c>
      <c r="M151" s="268"/>
      <c r="N151" s="269">
        <f>ROUND(L151*K151,2)</f>
        <v>0</v>
      </c>
      <c r="O151" s="269"/>
      <c r="P151" s="269"/>
      <c r="Q151" s="269"/>
      <c r="R151" s="38"/>
      <c r="T151" s="173" t="s">
        <v>22</v>
      </c>
      <c r="U151" s="45" t="s">
        <v>44</v>
      </c>
      <c r="V151" s="37"/>
      <c r="W151" s="174">
        <f>V151*K151</f>
        <v>0</v>
      </c>
      <c r="X151" s="174">
        <v>0</v>
      </c>
      <c r="Y151" s="174">
        <f>X151*K151</f>
        <v>0</v>
      </c>
      <c r="Z151" s="174">
        <v>0</v>
      </c>
      <c r="AA151" s="175">
        <f>Z151*K151</f>
        <v>0</v>
      </c>
      <c r="AR151" s="19" t="s">
        <v>192</v>
      </c>
      <c r="AT151" s="19" t="s">
        <v>150</v>
      </c>
      <c r="AU151" s="19" t="s">
        <v>87</v>
      </c>
      <c r="AY151" s="19" t="s">
        <v>149</v>
      </c>
      <c r="BE151" s="111">
        <f>IF(U151="základní",N151,0)</f>
        <v>0</v>
      </c>
      <c r="BF151" s="111">
        <f>IF(U151="snížená",N151,0)</f>
        <v>0</v>
      </c>
      <c r="BG151" s="111">
        <f>IF(U151="zákl. přenesená",N151,0)</f>
        <v>0</v>
      </c>
      <c r="BH151" s="111">
        <f>IF(U151="sníž. přenesená",N151,0)</f>
        <v>0</v>
      </c>
      <c r="BI151" s="111">
        <f>IF(U151="nulová",N151,0)</f>
        <v>0</v>
      </c>
      <c r="BJ151" s="19" t="s">
        <v>87</v>
      </c>
      <c r="BK151" s="111">
        <f>ROUND(L151*K151,2)</f>
        <v>0</v>
      </c>
      <c r="BL151" s="19" t="s">
        <v>192</v>
      </c>
      <c r="BM151" s="19" t="s">
        <v>222</v>
      </c>
    </row>
    <row r="152" spans="2:65" s="1" customFormat="1" ht="49.9" customHeight="1">
      <c r="B152" s="36"/>
      <c r="C152" s="37"/>
      <c r="D152" s="160" t="s">
        <v>204</v>
      </c>
      <c r="E152" s="37"/>
      <c r="F152" s="37"/>
      <c r="G152" s="37"/>
      <c r="H152" s="37"/>
      <c r="I152" s="37"/>
      <c r="J152" s="37"/>
      <c r="K152" s="37"/>
      <c r="L152" s="37"/>
      <c r="M152" s="37"/>
      <c r="N152" s="284">
        <f t="shared" ref="N152:N157" si="5">BK152</f>
        <v>0</v>
      </c>
      <c r="O152" s="285"/>
      <c r="P152" s="285"/>
      <c r="Q152" s="285"/>
      <c r="R152" s="38"/>
      <c r="T152" s="144"/>
      <c r="U152" s="37"/>
      <c r="V152" s="37"/>
      <c r="W152" s="37"/>
      <c r="X152" s="37"/>
      <c r="Y152" s="37"/>
      <c r="Z152" s="37"/>
      <c r="AA152" s="79"/>
      <c r="AT152" s="19" t="s">
        <v>78</v>
      </c>
      <c r="AU152" s="19" t="s">
        <v>79</v>
      </c>
      <c r="AY152" s="19" t="s">
        <v>205</v>
      </c>
      <c r="BK152" s="111">
        <f>SUM(BK153:BK157)</f>
        <v>0</v>
      </c>
    </row>
    <row r="153" spans="2:65" s="1" customFormat="1" ht="22.35" customHeight="1">
      <c r="B153" s="36"/>
      <c r="C153" s="192" t="s">
        <v>22</v>
      </c>
      <c r="D153" s="192" t="s">
        <v>150</v>
      </c>
      <c r="E153" s="193" t="s">
        <v>22</v>
      </c>
      <c r="F153" s="276" t="s">
        <v>22</v>
      </c>
      <c r="G153" s="276"/>
      <c r="H153" s="276"/>
      <c r="I153" s="276"/>
      <c r="J153" s="194" t="s">
        <v>22</v>
      </c>
      <c r="K153" s="195"/>
      <c r="L153" s="267"/>
      <c r="M153" s="269"/>
      <c r="N153" s="269">
        <f t="shared" si="5"/>
        <v>0</v>
      </c>
      <c r="O153" s="269"/>
      <c r="P153" s="269"/>
      <c r="Q153" s="269"/>
      <c r="R153" s="38"/>
      <c r="T153" s="173" t="s">
        <v>22</v>
      </c>
      <c r="U153" s="196" t="s">
        <v>44</v>
      </c>
      <c r="V153" s="37"/>
      <c r="W153" s="37"/>
      <c r="X153" s="37"/>
      <c r="Y153" s="37"/>
      <c r="Z153" s="37"/>
      <c r="AA153" s="79"/>
      <c r="AT153" s="19" t="s">
        <v>205</v>
      </c>
      <c r="AU153" s="19" t="s">
        <v>87</v>
      </c>
      <c r="AY153" s="19" t="s">
        <v>205</v>
      </c>
      <c r="BE153" s="111">
        <f>IF(U153="základní",N153,0)</f>
        <v>0</v>
      </c>
      <c r="BF153" s="111">
        <f>IF(U153="snížená",N153,0)</f>
        <v>0</v>
      </c>
      <c r="BG153" s="111">
        <f>IF(U153="zákl. přenesená",N153,0)</f>
        <v>0</v>
      </c>
      <c r="BH153" s="111">
        <f>IF(U153="sníž. přenesená",N153,0)</f>
        <v>0</v>
      </c>
      <c r="BI153" s="111">
        <f>IF(U153="nulová",N153,0)</f>
        <v>0</v>
      </c>
      <c r="BJ153" s="19" t="s">
        <v>87</v>
      </c>
      <c r="BK153" s="111">
        <f>L153*K153</f>
        <v>0</v>
      </c>
    </row>
    <row r="154" spans="2:65" s="1" customFormat="1" ht="22.35" customHeight="1">
      <c r="B154" s="36"/>
      <c r="C154" s="192" t="s">
        <v>22</v>
      </c>
      <c r="D154" s="192" t="s">
        <v>150</v>
      </c>
      <c r="E154" s="193" t="s">
        <v>22</v>
      </c>
      <c r="F154" s="276" t="s">
        <v>22</v>
      </c>
      <c r="G154" s="276"/>
      <c r="H154" s="276"/>
      <c r="I154" s="276"/>
      <c r="J154" s="194" t="s">
        <v>22</v>
      </c>
      <c r="K154" s="195"/>
      <c r="L154" s="267"/>
      <c r="M154" s="269"/>
      <c r="N154" s="269">
        <f t="shared" si="5"/>
        <v>0</v>
      </c>
      <c r="O154" s="269"/>
      <c r="P154" s="269"/>
      <c r="Q154" s="269"/>
      <c r="R154" s="38"/>
      <c r="T154" s="173" t="s">
        <v>22</v>
      </c>
      <c r="U154" s="196" t="s">
        <v>44</v>
      </c>
      <c r="V154" s="37"/>
      <c r="W154" s="37"/>
      <c r="X154" s="37"/>
      <c r="Y154" s="37"/>
      <c r="Z154" s="37"/>
      <c r="AA154" s="79"/>
      <c r="AT154" s="19" t="s">
        <v>205</v>
      </c>
      <c r="AU154" s="19" t="s">
        <v>87</v>
      </c>
      <c r="AY154" s="19" t="s">
        <v>205</v>
      </c>
      <c r="BE154" s="111">
        <f>IF(U154="základní",N154,0)</f>
        <v>0</v>
      </c>
      <c r="BF154" s="111">
        <f>IF(U154="snížená",N154,0)</f>
        <v>0</v>
      </c>
      <c r="BG154" s="111">
        <f>IF(U154="zákl. přenesená",N154,0)</f>
        <v>0</v>
      </c>
      <c r="BH154" s="111">
        <f>IF(U154="sníž. přenesená",N154,0)</f>
        <v>0</v>
      </c>
      <c r="BI154" s="111">
        <f>IF(U154="nulová",N154,0)</f>
        <v>0</v>
      </c>
      <c r="BJ154" s="19" t="s">
        <v>87</v>
      </c>
      <c r="BK154" s="111">
        <f>L154*K154</f>
        <v>0</v>
      </c>
    </row>
    <row r="155" spans="2:65" s="1" customFormat="1" ht="22.35" customHeight="1">
      <c r="B155" s="36"/>
      <c r="C155" s="192" t="s">
        <v>22</v>
      </c>
      <c r="D155" s="192" t="s">
        <v>150</v>
      </c>
      <c r="E155" s="193" t="s">
        <v>22</v>
      </c>
      <c r="F155" s="276" t="s">
        <v>22</v>
      </c>
      <c r="G155" s="276"/>
      <c r="H155" s="276"/>
      <c r="I155" s="276"/>
      <c r="J155" s="194" t="s">
        <v>22</v>
      </c>
      <c r="K155" s="195"/>
      <c r="L155" s="267"/>
      <c r="M155" s="269"/>
      <c r="N155" s="269">
        <f t="shared" si="5"/>
        <v>0</v>
      </c>
      <c r="O155" s="269"/>
      <c r="P155" s="269"/>
      <c r="Q155" s="269"/>
      <c r="R155" s="38"/>
      <c r="T155" s="173" t="s">
        <v>22</v>
      </c>
      <c r="U155" s="196" t="s">
        <v>44</v>
      </c>
      <c r="V155" s="37"/>
      <c r="W155" s="37"/>
      <c r="X155" s="37"/>
      <c r="Y155" s="37"/>
      <c r="Z155" s="37"/>
      <c r="AA155" s="79"/>
      <c r="AT155" s="19" t="s">
        <v>205</v>
      </c>
      <c r="AU155" s="19" t="s">
        <v>87</v>
      </c>
      <c r="AY155" s="19" t="s">
        <v>205</v>
      </c>
      <c r="BE155" s="111">
        <f>IF(U155="základní",N155,0)</f>
        <v>0</v>
      </c>
      <c r="BF155" s="111">
        <f>IF(U155="snížená",N155,0)</f>
        <v>0</v>
      </c>
      <c r="BG155" s="111">
        <f>IF(U155="zákl. přenesená",N155,0)</f>
        <v>0</v>
      </c>
      <c r="BH155" s="111">
        <f>IF(U155="sníž. přenesená",N155,0)</f>
        <v>0</v>
      </c>
      <c r="BI155" s="111">
        <f>IF(U155="nulová",N155,0)</f>
        <v>0</v>
      </c>
      <c r="BJ155" s="19" t="s">
        <v>87</v>
      </c>
      <c r="BK155" s="111">
        <f>L155*K155</f>
        <v>0</v>
      </c>
    </row>
    <row r="156" spans="2:65" s="1" customFormat="1" ht="22.35" customHeight="1">
      <c r="B156" s="36"/>
      <c r="C156" s="192" t="s">
        <v>22</v>
      </c>
      <c r="D156" s="192" t="s">
        <v>150</v>
      </c>
      <c r="E156" s="193" t="s">
        <v>22</v>
      </c>
      <c r="F156" s="276" t="s">
        <v>22</v>
      </c>
      <c r="G156" s="276"/>
      <c r="H156" s="276"/>
      <c r="I156" s="276"/>
      <c r="J156" s="194" t="s">
        <v>22</v>
      </c>
      <c r="K156" s="195"/>
      <c r="L156" s="267"/>
      <c r="M156" s="269"/>
      <c r="N156" s="269">
        <f t="shared" si="5"/>
        <v>0</v>
      </c>
      <c r="O156" s="269"/>
      <c r="P156" s="269"/>
      <c r="Q156" s="269"/>
      <c r="R156" s="38"/>
      <c r="T156" s="173" t="s">
        <v>22</v>
      </c>
      <c r="U156" s="196" t="s">
        <v>44</v>
      </c>
      <c r="V156" s="37"/>
      <c r="W156" s="37"/>
      <c r="X156" s="37"/>
      <c r="Y156" s="37"/>
      <c r="Z156" s="37"/>
      <c r="AA156" s="79"/>
      <c r="AT156" s="19" t="s">
        <v>205</v>
      </c>
      <c r="AU156" s="19" t="s">
        <v>87</v>
      </c>
      <c r="AY156" s="19" t="s">
        <v>205</v>
      </c>
      <c r="BE156" s="111">
        <f>IF(U156="základní",N156,0)</f>
        <v>0</v>
      </c>
      <c r="BF156" s="111">
        <f>IF(U156="snížená",N156,0)</f>
        <v>0</v>
      </c>
      <c r="BG156" s="111">
        <f>IF(U156="zákl. přenesená",N156,0)</f>
        <v>0</v>
      </c>
      <c r="BH156" s="111">
        <f>IF(U156="sníž. přenesená",N156,0)</f>
        <v>0</v>
      </c>
      <c r="BI156" s="111">
        <f>IF(U156="nulová",N156,0)</f>
        <v>0</v>
      </c>
      <c r="BJ156" s="19" t="s">
        <v>87</v>
      </c>
      <c r="BK156" s="111">
        <f>L156*K156</f>
        <v>0</v>
      </c>
    </row>
    <row r="157" spans="2:65" s="1" customFormat="1" ht="22.35" customHeight="1">
      <c r="B157" s="36"/>
      <c r="C157" s="192" t="s">
        <v>22</v>
      </c>
      <c r="D157" s="192" t="s">
        <v>150</v>
      </c>
      <c r="E157" s="193" t="s">
        <v>22</v>
      </c>
      <c r="F157" s="276" t="s">
        <v>22</v>
      </c>
      <c r="G157" s="276"/>
      <c r="H157" s="276"/>
      <c r="I157" s="276"/>
      <c r="J157" s="194" t="s">
        <v>22</v>
      </c>
      <c r="K157" s="195"/>
      <c r="L157" s="267"/>
      <c r="M157" s="269"/>
      <c r="N157" s="269">
        <f t="shared" si="5"/>
        <v>0</v>
      </c>
      <c r="O157" s="269"/>
      <c r="P157" s="269"/>
      <c r="Q157" s="269"/>
      <c r="R157" s="38"/>
      <c r="T157" s="173" t="s">
        <v>22</v>
      </c>
      <c r="U157" s="196" t="s">
        <v>44</v>
      </c>
      <c r="V157" s="57"/>
      <c r="W157" s="57"/>
      <c r="X157" s="57"/>
      <c r="Y157" s="57"/>
      <c r="Z157" s="57"/>
      <c r="AA157" s="59"/>
      <c r="AT157" s="19" t="s">
        <v>205</v>
      </c>
      <c r="AU157" s="19" t="s">
        <v>87</v>
      </c>
      <c r="AY157" s="19" t="s">
        <v>205</v>
      </c>
      <c r="BE157" s="111">
        <f>IF(U157="základní",N157,0)</f>
        <v>0</v>
      </c>
      <c r="BF157" s="111">
        <f>IF(U157="snížená",N157,0)</f>
        <v>0</v>
      </c>
      <c r="BG157" s="111">
        <f>IF(U157="zákl. přenesená",N157,0)</f>
        <v>0</v>
      </c>
      <c r="BH157" s="111">
        <f>IF(U157="sníž. přenesená",N157,0)</f>
        <v>0</v>
      </c>
      <c r="BI157" s="111">
        <f>IF(U157="nulová",N157,0)</f>
        <v>0</v>
      </c>
      <c r="BJ157" s="19" t="s">
        <v>87</v>
      </c>
      <c r="BK157" s="111">
        <f>L157*K157</f>
        <v>0</v>
      </c>
    </row>
    <row r="158" spans="2:65" s="1" customFormat="1" ht="6.95" customHeight="1"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2"/>
    </row>
  </sheetData>
  <sheetProtection algorithmName="SHA-512" hashValue="1w4LdVfHll6JDCjGXocvll26qxKjhHHMmfUvhihbyRA4Tl7HZINf1kbxtNQ43xARSBo2FI5PRgNvl/IBUAH39A==" saltValue="2Vyx5FLt0gwGMzyNEMjkjg==" spinCount="100000" sheet="1" objects="1" scenarios="1" formatCells="0" formatColumns="0" formatRows="0" sort="0" autoFilter="0"/>
  <mergeCells count="135">
    <mergeCell ref="H1:K1"/>
    <mergeCell ref="S2:AC2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3:I153"/>
    <mergeCell ref="L153:M153"/>
    <mergeCell ref="N153:Q153"/>
    <mergeCell ref="F154:I154"/>
    <mergeCell ref="L154:M154"/>
    <mergeCell ref="N154:Q154"/>
    <mergeCell ref="N152:Q152"/>
    <mergeCell ref="F145:I145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N146:Q146"/>
    <mergeCell ref="F139:I139"/>
    <mergeCell ref="L139:M139"/>
    <mergeCell ref="N139:Q139"/>
    <mergeCell ref="F141:I141"/>
    <mergeCell ref="L141:M141"/>
    <mergeCell ref="N141:Q141"/>
    <mergeCell ref="F142:I142"/>
    <mergeCell ref="F143:I143"/>
    <mergeCell ref="F144:I144"/>
    <mergeCell ref="N140:Q140"/>
    <mergeCell ref="F131:I131"/>
    <mergeCell ref="F134:I134"/>
    <mergeCell ref="L134:M134"/>
    <mergeCell ref="N134:Q134"/>
    <mergeCell ref="F137:I137"/>
    <mergeCell ref="L137:M137"/>
    <mergeCell ref="N137:Q137"/>
    <mergeCell ref="F138:I138"/>
    <mergeCell ref="L138:M138"/>
    <mergeCell ref="N138:Q138"/>
    <mergeCell ref="N132:Q132"/>
    <mergeCell ref="N133:Q133"/>
    <mergeCell ref="N135:Q135"/>
    <mergeCell ref="N136:Q136"/>
    <mergeCell ref="M122:Q122"/>
    <mergeCell ref="F124:I124"/>
    <mergeCell ref="L124:M124"/>
    <mergeCell ref="N124:Q124"/>
    <mergeCell ref="F129:I129"/>
    <mergeCell ref="L129:M129"/>
    <mergeCell ref="N129:Q129"/>
    <mergeCell ref="F130:I130"/>
    <mergeCell ref="L130:M130"/>
    <mergeCell ref="N130:Q130"/>
    <mergeCell ref="N125:Q125"/>
    <mergeCell ref="N126:Q126"/>
    <mergeCell ref="N127:Q127"/>
    <mergeCell ref="N128:Q128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53:D158">
      <formula1>"K, M"</formula1>
    </dataValidation>
    <dataValidation type="list" allowBlank="1" showInputMessage="1" showErrorMessage="1" error="Povoleny jsou hodnoty základní, snížená, zákl. přenesená, sníž. přenesená, nulová." sqref="U153:U15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SO-05.1 - Oprava komunika...</vt:lpstr>
      <vt:lpstr>SO-05.2 - Oprava komunika...</vt:lpstr>
      <vt:lpstr>'Rekapitulace stavby'!Názvy_tisku</vt:lpstr>
      <vt:lpstr>'SO-05.1 - Oprava komunika...'!Názvy_tisku</vt:lpstr>
      <vt:lpstr>'SO-05.2 - Oprava komunika...'!Názvy_tisku</vt:lpstr>
      <vt:lpstr>'Rekapitulace stavby'!Oblast_tisku</vt:lpstr>
      <vt:lpstr>'SO-05.1 - Oprava komunika...'!Oblast_tisku</vt:lpstr>
      <vt:lpstr>'SO-05.2 - Oprava komunika...'!Oblast_tisku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Zizka</dc:creator>
  <cp:lastModifiedBy>Vladimir Zizka</cp:lastModifiedBy>
  <dcterms:created xsi:type="dcterms:W3CDTF">2017-11-07T08:45:33Z</dcterms:created>
  <dcterms:modified xsi:type="dcterms:W3CDTF">2017-11-07T08:45:38Z</dcterms:modified>
</cp:coreProperties>
</file>