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365" firstSheet="3" activeTab="3"/>
  </bookViews>
  <sheets>
    <sheet name="Rekapitulace stavby" sheetId="1" r:id="rId1"/>
    <sheet name="SO-01 A - Splašková kanal..." sheetId="2" r:id="rId2"/>
    <sheet name="SO-01 P - Splašková kanal..." sheetId="3" r:id="rId3"/>
    <sheet name="SO-02 A - Dešťová kanaliz..." sheetId="4" r:id="rId4"/>
    <sheet name="SO-02 P - Dešťová kanaliz..." sheetId="5" r:id="rId5"/>
    <sheet name="SO-03 A - Vodovod  A" sheetId="6" r:id="rId6"/>
    <sheet name="SO-03 P - Vodovod - přípojky" sheetId="7" r:id="rId7"/>
    <sheet name="VO - Veřejné osvětlení" sheetId="8" r:id="rId8"/>
    <sheet name="STL - Plynovod" sheetId="9" r:id="rId9"/>
    <sheet name="001 - VRN" sheetId="10" r:id="rId10"/>
    <sheet name="103 - KOMUNIKACE - SÚS JčK" sheetId="11" r:id="rId11"/>
    <sheet name="103.1 - KOMUNIKACE - Měst..." sheetId="12" r:id="rId12"/>
    <sheet name="106 - CHODNÍKY - Město Mi..." sheetId="13" r:id="rId13"/>
  </sheets>
  <definedNames>
    <definedName name="_xlnm.Print_Area" localSheetId="9">'001 - VRN'!$C$4:$Q$70,'001 - VRN'!$C$76:$Q$97,'001 - VRN'!$C$103:$Q$125</definedName>
    <definedName name="_xlnm.Print_Area" localSheetId="10">'103 - KOMUNIKACE - SÚS JčK'!$C$4:$Q$70,'103 - KOMUNIKACE - SÚS JčK'!$C$76:$Q$99,'103 - KOMUNIKACE - SÚS JčK'!$C$105:$Q$141</definedName>
    <definedName name="_xlnm.Print_Area" localSheetId="11">'103.1 - KOMUNIKACE - Měst...'!$C$4:$Q$70,'103.1 - KOMUNIKACE - Měst...'!$C$76:$Q$101,'103.1 - KOMUNIKACE - Měst...'!$C$107:$Q$157</definedName>
    <definedName name="_xlnm.Print_Area" localSheetId="12">'106 - CHODNÍKY - Město Mi...'!$C$4:$Q$70,'106 - CHODNÍKY - Město Mi...'!$C$76:$Q$99,'106 - CHODNÍKY - Město Mi...'!$C$105:$Q$165</definedName>
    <definedName name="_xlnm.Print_Area" localSheetId="0">'Rekapitulace stavby'!$C$4:$AP$70,'Rekapitulace stavby'!$C$76:$AP$104</definedName>
    <definedName name="_xlnm.Print_Area" localSheetId="1">'SO-01 A - Splašková kanal...'!$C$4:$Q$70,'SO-01 A - Splašková kanal...'!$C$76:$Q$109,'SO-01 A - Splašková kanal...'!$C$115:$Q$222</definedName>
    <definedName name="_xlnm.Print_Area" localSheetId="2">'SO-01 P - Splašková kanal...'!$C$4:$Q$70,'SO-01 P - Splašková kanal...'!$C$76:$Q$106,'SO-01 P - Splašková kanal...'!$C$112:$Q$191</definedName>
    <definedName name="_xlnm.Print_Area" localSheetId="3">'SO-02 A - Dešťová kanaliz...'!$C$4:$Q$70,'SO-02 A - Dešťová kanaliz...'!$C$76:$Q$109,'SO-02 A - Dešťová kanaliz...'!$C$115:$Q$245</definedName>
    <definedName name="_xlnm.Print_Area" localSheetId="4">'SO-02 P - Dešťová kanaliz...'!$C$4:$Q$70,'SO-02 P - Dešťová kanaliz...'!$C$76:$Q$106,'SO-02 P - Dešťová kanaliz...'!$C$112:$Q$208</definedName>
    <definedName name="_xlnm.Print_Area" localSheetId="5">'SO-03 A - Vodovod  A'!$C$4:$Q$70,'SO-03 A - Vodovod  A'!$C$76:$Q$104,'SO-03 A - Vodovod  A'!$C$110:$Q$217</definedName>
    <definedName name="_xlnm.Print_Area" localSheetId="6">'SO-03 P - Vodovod - přípojky'!$C$4:$Q$70,'SO-03 P - Vodovod - přípojky'!$C$76:$Q$105,'SO-03 P - Vodovod - přípojky'!$C$111:$Q$195</definedName>
    <definedName name="_xlnm.Print_Area" localSheetId="8">'STL - Plynovod'!$C$4:$Q$70,'STL - Plynovod'!$C$76:$Q$94,'STL - Plynovod'!$C$100:$Q$134</definedName>
    <definedName name="_xlnm.Print_Area" localSheetId="7">'VO - Veřejné osvětlení'!$C$4:$Q$70,'VO - Veřejné osvětlení'!$C$76:$Q$103,'VO - Veřejné osvětlení'!$C$109:$Q$195</definedName>
    <definedName name="_xlnm.Print_Titles" localSheetId="0">'Rekapitulace stavby'!$85:$85</definedName>
    <definedName name="_xlnm.Print_Titles" localSheetId="1">'SO-01 A - Splašková kanal...'!$125:$125</definedName>
    <definedName name="_xlnm.Print_Titles" localSheetId="2">'SO-01 P - Splašková kanal...'!$122:$122</definedName>
    <definedName name="_xlnm.Print_Titles" localSheetId="3">'SO-02 A - Dešťová kanaliz...'!$125:$125</definedName>
    <definedName name="_xlnm.Print_Titles" localSheetId="4">'SO-02 P - Dešťová kanaliz...'!$122:$122</definedName>
    <definedName name="_xlnm.Print_Titles" localSheetId="5">'SO-03 A - Vodovod  A'!$120:$120</definedName>
    <definedName name="_xlnm.Print_Titles" localSheetId="6">'SO-03 P - Vodovod - přípojky'!$121:$121</definedName>
    <definedName name="_xlnm.Print_Titles" localSheetId="7">'VO - Veřejné osvětlení'!$119:$119</definedName>
    <definedName name="_xlnm.Print_Titles" localSheetId="8">'STL - Plynovod'!$110:$110</definedName>
    <definedName name="_xlnm.Print_Titles" localSheetId="9">'001 - VRN'!$114:$114</definedName>
    <definedName name="_xlnm.Print_Titles" localSheetId="10">'103 - KOMUNIKACE - SÚS JčK'!$116:$116</definedName>
    <definedName name="_xlnm.Print_Titles" localSheetId="11">'103.1 - KOMUNIKACE - Měst...'!$118:$118</definedName>
    <definedName name="_xlnm.Print_Titles" localSheetId="12">'106 - CHODNÍKY - Město Mi...'!$116:$116</definedName>
  </definedNames>
  <calcPr calcId="152511"/>
</workbook>
</file>

<file path=xl/sharedStrings.xml><?xml version="1.0" encoding="utf-8"?>
<sst xmlns="http://schemas.openxmlformats.org/spreadsheetml/2006/main" count="11162" uniqueCount="1414">
  <si>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</si>
  <si>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</si>
  <si>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</si>
  <si>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</si>
  <si>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</si>
  <si>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</si>
  <si>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</si>
  <si>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</si>
  <si>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</si>
  <si>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</si>
  <si>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</si>
  <si>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</si>
  <si>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</si>
  <si>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</si>
  <si>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</si>
  <si>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</si>
  <si>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R2017-003</t>
  </si>
  <si>
    <t>Stavba:</t>
  </si>
  <si>
    <t>Milevsko -  Švermova ul. III. etapa</t>
  </si>
  <si>
    <t>JKSO:</t>
  </si>
  <si>
    <t>CC-CZ:</t>
  </si>
  <si>
    <t>Místo:</t>
  </si>
  <si>
    <t xml:space="preserve"> </t>
  </si>
  <si>
    <t>Datum:</t>
  </si>
  <si>
    <t>24. 8. 2017</t>
  </si>
  <si>
    <t>Objednatel:</t>
  </si>
  <si>
    <t>IČ:</t>
  </si>
  <si>
    <t>Město Milevsko, nám. E. Beneše 420, 39901 Milevsko</t>
  </si>
  <si>
    <t>DIČ:</t>
  </si>
  <si>
    <t>Zhotovitel:</t>
  </si>
  <si>
    <t>Projektant:</t>
  </si>
  <si>
    <t>60078936</t>
  </si>
  <si>
    <t>CZ6510130011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</si>
  <si>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</si>
  <si>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</si>
  <si>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</si>
  <si>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</si>
  <si>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</si>
  <si>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</si>
  <si>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</si>
  <si>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</si>
  <si>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</si>
  <si>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</si>
  <si>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</si>
  <si>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</si>
  <si>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</si>
  <si>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</si>
  <si>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</si>
  <si>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</si>
  <si>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</si>
  <si>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</si>
  <si>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</si>
  <si>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</si>
  <si>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</si>
  <si>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</si>
  <si>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</si>
  <si>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</si>
  <si>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</si>
  <si>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</si>
  <si>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</si>
  <si>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</si>
  <si>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</si>
  <si>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</si>
  <si>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</si>
  <si>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</si>
  <si>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</si>
  <si>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</si>
  <si>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</si>
  <si>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</si>
  <si>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</si>
  <si>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</si>
  <si>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</si>
  <si>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</si>
  <si>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</si>
  <si>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</si>
  <si>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</si>
  <si>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</si>
  <si>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</si>
  <si>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{6f35924a-ba40-400f-9616-9b6f45911a73}</t>
  </si>
  <si>
    <t>{00000000-0000-0000-0000-000000000000}</t>
  </si>
  <si>
    <t>/</t>
  </si>
  <si>
    <t>SO-01 A</t>
  </si>
  <si>
    <t>Splašková kanalizace - stoka A</t>
  </si>
  <si>
    <t>1</t>
  </si>
  <si>
    <t>{932defba-4e63-4c26-824a-4619bef0c650}</t>
  </si>
  <si>
    <t>SO-01 P</t>
  </si>
  <si>
    <t>Splašková kanalizace - přípojky</t>
  </si>
  <si>
    <t>{5d9a4333-8f2b-4389-9f24-cdaf62bea6ec}</t>
  </si>
  <si>
    <t>SO-02 A</t>
  </si>
  <si>
    <t>Dešťová kanalizace - stoka D</t>
  </si>
  <si>
    <t>{c273883a-8edf-4bdf-993e-f473d0724473}</t>
  </si>
  <si>
    <t>SO-02 P</t>
  </si>
  <si>
    <t>Dešťová kanalizace - přípojky</t>
  </si>
  <si>
    <t>{9992c7f7-da0d-4a37-8ef0-7383da6c6972}</t>
  </si>
  <si>
    <t>SO-03 A</t>
  </si>
  <si>
    <t>Vodovod  A</t>
  </si>
  <si>
    <t>{dd7757b4-7168-45a2-8612-a55cd2d9ce25}</t>
  </si>
  <si>
    <t>SO-03 P</t>
  </si>
  <si>
    <t>Vodovod - přípojky</t>
  </si>
  <si>
    <t>{4bac96db-1097-4a0b-9c69-495053714726}</t>
  </si>
  <si>
    <t>VO</t>
  </si>
  <si>
    <t>Veřejné osvětlení</t>
  </si>
  <si>
    <t>{abafbbde-f971-4f98-a26d-cceb1dd0a379}</t>
  </si>
  <si>
    <t>STL</t>
  </si>
  <si>
    <t>Plynovod</t>
  </si>
  <si>
    <t>{f2f06c1c-e5c2-47f5-86ad-ceee4ba75623}</t>
  </si>
  <si>
    <t>MIL-SVERMOVA-3</t>
  </si>
  <si>
    <t>MILEVSKO – OPRAVA KOMUNIKACÍ V UL. ŠVERMOVA – 3.ETAPA</t>
  </si>
  <si>
    <t>{b275d711-3749-4ecd-abaa-90390f851b76}</t>
  </si>
  <si>
    <t>001</t>
  </si>
  <si>
    <t>VRN</t>
  </si>
  <si>
    <t>2</t>
  </si>
  <si>
    <t>{9b114a7e-c048-42cc-8c1a-74d29a658ec2}</t>
  </si>
  <si>
    <t>103</t>
  </si>
  <si>
    <t>KOMUNIKACE - SÚS JčK</t>
  </si>
  <si>
    <t>{e4b7dc21-d822-4ba0-948b-bc98e4774009}</t>
  </si>
  <si>
    <t>103.1</t>
  </si>
  <si>
    <t>KOMUNIKACE - Město Milevsko</t>
  </si>
  <si>
    <t>{0f8d7d25-699c-4685-ba65-1add82677199}</t>
  </si>
  <si>
    <t>106</t>
  </si>
  <si>
    <t>CHODNÍKY - Město Milevsko</t>
  </si>
  <si>
    <t>{0d57c88e-9b9a-4e38-8215-30895f152652}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</si>
  <si>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</si>
  <si>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</si>
  <si>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</si>
  <si>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</si>
  <si>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</si>
  <si>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</si>
  <si>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</si>
  <si>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</si>
  <si>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</si>
  <si>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</si>
  <si>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</si>
  <si>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SO-01 A - Splašková kanalizace - stoka 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</si>
  <si>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</si>
  <si>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</si>
  <si>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</si>
  <si>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</si>
  <si>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</si>
  <si>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</si>
  <si>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</si>
  <si>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</si>
  <si>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</si>
  <si>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</si>
  <si>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</si>
  <si>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</si>
  <si>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</si>
  <si>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</si>
  <si>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</si>
  <si>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</si>
  <si>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</si>
  <si>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</si>
  <si>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</si>
  <si>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</si>
  <si>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</si>
  <si>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</si>
  <si>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</si>
  <si>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</si>
  <si>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</si>
  <si>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</si>
  <si>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</si>
  <si>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</si>
  <si>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</si>
  <si>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</si>
  <si>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</si>
  <si>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</si>
  <si>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</si>
  <si>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</si>
  <si>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</si>
  <si>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</si>
  <si>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</si>
  <si>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</si>
  <si>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</si>
  <si>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</si>
  <si>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</si>
  <si>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119001401</t>
  </si>
  <si>
    <t>Dočasné zajištění potrubí ocelového nebo litinového DN do 200</t>
  </si>
  <si>
    <t>m</t>
  </si>
  <si>
    <t>4</t>
  </si>
  <si>
    <t>-205567919</t>
  </si>
  <si>
    <t>119001421</t>
  </si>
  <si>
    <t>Dočasné zajištění kabelů a kabelových tratí ze 3 volně ložených kabelů</t>
  </si>
  <si>
    <t>495338310</t>
  </si>
  <si>
    <t>3</t>
  </si>
  <si>
    <t>119002121</t>
  </si>
  <si>
    <t>Přechová lávka délky do 2 m včetně zábradlí pro zabezpečení výkopu zřízení</t>
  </si>
  <si>
    <t>kus</t>
  </si>
  <si>
    <t>1320173788</t>
  </si>
  <si>
    <t>119002122</t>
  </si>
  <si>
    <t>Přechodová lávka délky do 2 m včetně zábradlí pro zabezpečení výkopu odstranění</t>
  </si>
  <si>
    <t>441413338</t>
  </si>
  <si>
    <t>5</t>
  </si>
  <si>
    <t>119003217</t>
  </si>
  <si>
    <t>Mobilní plotová zábrana vyplněná dráty výšky do 1,5 m pro zabezpečení výkopu zřízení</t>
  </si>
  <si>
    <t>1487293620</t>
  </si>
  <si>
    <t>6</t>
  </si>
  <si>
    <t>119003218</t>
  </si>
  <si>
    <t>Mobilní plotová zábrana vyplněná dráty výšky do 1,5 m pro zabezpečení výkopu odstranění</t>
  </si>
  <si>
    <t>1650021375</t>
  </si>
  <si>
    <t>7</t>
  </si>
  <si>
    <t>120001101</t>
  </si>
  <si>
    <t>Příplatek za ztížení vykopávky v blízkosti podzemního vedení</t>
  </si>
  <si>
    <t>m3</t>
  </si>
  <si>
    <t>-857400507</t>
  </si>
  <si>
    <t>8</t>
  </si>
  <si>
    <t>132401201</t>
  </si>
  <si>
    <t>Hloubení rýh š do 2000 mm v hornině tř. 5</t>
  </si>
  <si>
    <t>966025055</t>
  </si>
  <si>
    <t>9</t>
  </si>
  <si>
    <t>151201101</t>
  </si>
  <si>
    <t>Zřízení zátažného pažení a rozepření stěn rýh hl do 2 m</t>
  </si>
  <si>
    <t>m2</t>
  </si>
  <si>
    <t>1267957843</t>
  </si>
  <si>
    <t>10</t>
  </si>
  <si>
    <t>151201111</t>
  </si>
  <si>
    <t>Odstranění zátažného pažení a rozepření stěn rýh hl do 2 m</t>
  </si>
  <si>
    <t>541419961</t>
  </si>
  <si>
    <t>11</t>
  </si>
  <si>
    <t>161101151</t>
  </si>
  <si>
    <t>Svislé přemístění výkopku z horniny tř. 5 až 7 hl výkopu do 2,5 m</t>
  </si>
  <si>
    <t>-2078994596</t>
  </si>
  <si>
    <t>12</t>
  </si>
  <si>
    <t>162601152</t>
  </si>
  <si>
    <t>Vodorovné přemístění do 5000 m výkopku/sypaniny z horniny tř. 5 až 7</t>
  </si>
  <si>
    <t>1288843527</t>
  </si>
  <si>
    <t>13</t>
  </si>
  <si>
    <t>171201201</t>
  </si>
  <si>
    <t>Uložení sypaniny na skládky (bez skládkovného)</t>
  </si>
  <si>
    <t>1645534387</t>
  </si>
  <si>
    <t>14</t>
  </si>
  <si>
    <t>171201211</t>
  </si>
  <si>
    <t>Poplatek za uložení odpadu ze sypaniny na skládce (skládkovné)</t>
  </si>
  <si>
    <t>t</t>
  </si>
  <si>
    <t>1061786753</t>
  </si>
  <si>
    <t>174101101</t>
  </si>
  <si>
    <t>Zásyp jam, šachet rýh nebo kolem objektů sypaninou se zhutněním</t>
  </si>
  <si>
    <t>-1262779568</t>
  </si>
  <si>
    <t>16</t>
  </si>
  <si>
    <t>M</t>
  </si>
  <si>
    <t>583312010</t>
  </si>
  <si>
    <t>štěrkopísek netříděný stabilizační zemina</t>
  </si>
  <si>
    <t>84950865</t>
  </si>
  <si>
    <t>17</t>
  </si>
  <si>
    <t>175151101</t>
  </si>
  <si>
    <t>Obsypání potrubí strojně sypaninou bez prohození, uloženou do 3 m</t>
  </si>
  <si>
    <t>926296797</t>
  </si>
  <si>
    <t>18</t>
  </si>
  <si>
    <t>583313450</t>
  </si>
  <si>
    <t>kamenivo těžené drobné tříděné frakce 0-4</t>
  </si>
  <si>
    <t>91810903</t>
  </si>
  <si>
    <t>19</t>
  </si>
  <si>
    <t>100-010</t>
  </si>
  <si>
    <t>Zkouška hutnící statická</t>
  </si>
  <si>
    <t>-165716925</t>
  </si>
  <si>
    <t>20</t>
  </si>
  <si>
    <t>100-020</t>
  </si>
  <si>
    <t>Zkouška hutnící dynamická</t>
  </si>
  <si>
    <t>1993109779</t>
  </si>
  <si>
    <t>451572111</t>
  </si>
  <si>
    <t>Lože pod potrubí otevřený výkop z kameniva drobného těženého</t>
  </si>
  <si>
    <t>946589837</t>
  </si>
  <si>
    <t>22</t>
  </si>
  <si>
    <t>359901211</t>
  </si>
  <si>
    <t>Monitoring stoky jakékoli výšky na nové kanalizaci</t>
  </si>
  <si>
    <t>-1782588426</t>
  </si>
  <si>
    <t>23</t>
  </si>
  <si>
    <t>617633112</t>
  </si>
  <si>
    <t>Stěrka z těsnící malty dvouvrstvá vnitřních ploch šachet válcových a kuželových</t>
  </si>
  <si>
    <t>-1972108409</t>
  </si>
  <si>
    <t>24</t>
  </si>
  <si>
    <t>871370420</t>
  </si>
  <si>
    <t>Montáž kanalizačního potrubí korugovaného SN 16  z polypropylenu DN 300</t>
  </si>
  <si>
    <t>48277356</t>
  </si>
  <si>
    <t>25</t>
  </si>
  <si>
    <t>286147300</t>
  </si>
  <si>
    <t>trubka kanalizační žebrovaná s plným žebrem SN16 vnitřní průměr 300mm, dl. 5m</t>
  </si>
  <si>
    <t>-1367186427</t>
  </si>
  <si>
    <t>26</t>
  </si>
  <si>
    <t>871390420</t>
  </si>
  <si>
    <t>Montáž kanalizačního potrubí korugovaného SN 16  z polypropylenu DN 400</t>
  </si>
  <si>
    <t>-969306</t>
  </si>
  <si>
    <t>27</t>
  </si>
  <si>
    <t>286147340</t>
  </si>
  <si>
    <t>trubka kanalizační žebrovaná s plným žebrem SN16 vnitřní průměr 400mm, dl. 5m</t>
  </si>
  <si>
    <t>1314892406</t>
  </si>
  <si>
    <t>28</t>
  </si>
  <si>
    <t>877370410</t>
  </si>
  <si>
    <t>Montáž kolen na potrubí z PP trub korugovaných DN 300</t>
  </si>
  <si>
    <t>-607844258</t>
  </si>
  <si>
    <t>29</t>
  </si>
  <si>
    <t>286147530</t>
  </si>
  <si>
    <t>koleno 15st. URB 315mm pro potrubí kanalizační žebrované s plným žebrem</t>
  </si>
  <si>
    <t>1089119324</t>
  </si>
  <si>
    <t>30</t>
  </si>
  <si>
    <t>877370430</t>
  </si>
  <si>
    <t>Montáž spojek na potrubí z PP trub korugovaných  DN 300</t>
  </si>
  <si>
    <t>-1264994098</t>
  </si>
  <si>
    <t>31</t>
  </si>
  <si>
    <t>286147470</t>
  </si>
  <si>
    <t>objímka přesuvná URU 315mm pro potrubí kanalizační žebrované s plným žebrem</t>
  </si>
  <si>
    <t>782904538</t>
  </si>
  <si>
    <t>32</t>
  </si>
  <si>
    <t>877375231</t>
  </si>
  <si>
    <t>Montáž víčka z tvrdého PVC-systém KG DN 300</t>
  </si>
  <si>
    <t>-545316135</t>
  </si>
  <si>
    <t>33</t>
  </si>
  <si>
    <t>286147840</t>
  </si>
  <si>
    <t>záslepka URM 315mm pro potrubí kanalizační žebrované s plným žebrem</t>
  </si>
  <si>
    <t>1990046732</t>
  </si>
  <si>
    <t>34</t>
  </si>
  <si>
    <t>877390410</t>
  </si>
  <si>
    <t>Montáž kolen na potrubí z PP trub korugovaných DN 400</t>
  </si>
  <si>
    <t>-373731101</t>
  </si>
  <si>
    <t>35</t>
  </si>
  <si>
    <t>286147570</t>
  </si>
  <si>
    <t>koleno 15st. URB 400mm pro potrubí kanalizační žebrované s plným žebrem</t>
  </si>
  <si>
    <t>1623560985</t>
  </si>
  <si>
    <t>36</t>
  </si>
  <si>
    <t>877390430</t>
  </si>
  <si>
    <t>Montáž spojek na potrubí z PP trub korugovaných  DN 400</t>
  </si>
  <si>
    <t>-1820087202</t>
  </si>
  <si>
    <t>37</t>
  </si>
  <si>
    <t>286147480</t>
  </si>
  <si>
    <t>objímka přesuvná URU 400mm pro potrubí kanalizační žebrované s plným žebrem</t>
  </si>
  <si>
    <t>-2129019834</t>
  </si>
  <si>
    <t>38</t>
  </si>
  <si>
    <t>894411311</t>
  </si>
  <si>
    <t>Osazení železobetonových dílců pro šachty skruží rovných</t>
  </si>
  <si>
    <t>-224106397</t>
  </si>
  <si>
    <t>39</t>
  </si>
  <si>
    <t>592241600</t>
  </si>
  <si>
    <t>skruž betonová s ocelová se stupadly +PE povlakem TBS-Q 1000/250/120 SP 100x25x12 cm</t>
  </si>
  <si>
    <t>-510344002</t>
  </si>
  <si>
    <t>40</t>
  </si>
  <si>
    <t>592241610</t>
  </si>
  <si>
    <t>skruž betonová s ocelová se stupadly +PE povlakem TBH TBS-Q 1000/500/120 SP 100x50x12 cm</t>
  </si>
  <si>
    <t>-74072268</t>
  </si>
  <si>
    <t>41</t>
  </si>
  <si>
    <t>592241620</t>
  </si>
  <si>
    <t>skruž betonová s ocelová se stupadly +PE povlakem TBH-Q 1000/1000/120 SP 100x100x12 cm</t>
  </si>
  <si>
    <t>-186386830</t>
  </si>
  <si>
    <t>42</t>
  </si>
  <si>
    <t>894412411</t>
  </si>
  <si>
    <t>Osazení železobetonových dílců pro šachty skruží přechodových</t>
  </si>
  <si>
    <t>487168471</t>
  </si>
  <si>
    <t>43</t>
  </si>
  <si>
    <t>592241680</t>
  </si>
  <si>
    <t>skruž betonová přechodová TBR-Q 625/600/120 SPK 62,5/100x60x12 cm</t>
  </si>
  <si>
    <t>309878887</t>
  </si>
  <si>
    <t>44</t>
  </si>
  <si>
    <t>894414211</t>
  </si>
  <si>
    <t>Osazení železobetonových dílců pro šachty desek zákrytových</t>
  </si>
  <si>
    <t>-1972539613</t>
  </si>
  <si>
    <t>45</t>
  </si>
  <si>
    <t>592241300</t>
  </si>
  <si>
    <t>deska betonová přechodová TZK-Q 625/200/90 T 62,5x20x9 cm</t>
  </si>
  <si>
    <t>-63029945</t>
  </si>
  <si>
    <t>46</t>
  </si>
  <si>
    <t>894414111</t>
  </si>
  <si>
    <t>Osazení železobetonových dílců pro šachty skruží základových (dno)</t>
  </si>
  <si>
    <t>374304491</t>
  </si>
  <si>
    <t>47</t>
  </si>
  <si>
    <t>592240340</t>
  </si>
  <si>
    <t>dno betonové šachtové TBZ-Q PERFECT 300 - 785</t>
  </si>
  <si>
    <t>1361566043</t>
  </si>
  <si>
    <t>48</t>
  </si>
  <si>
    <t>592240430</t>
  </si>
  <si>
    <t>dno betonové šachtové TBZ-Q PERFECT 400 - 885</t>
  </si>
  <si>
    <t>303771530</t>
  </si>
  <si>
    <t>49</t>
  </si>
  <si>
    <t>452112111</t>
  </si>
  <si>
    <t>Osazení betonových prstenců nebo rámů v do 100 mm</t>
  </si>
  <si>
    <t>-103370058</t>
  </si>
  <si>
    <t>50</t>
  </si>
  <si>
    <t>592241750</t>
  </si>
  <si>
    <t>prstenec betonový vyrovnávací TBW-Q 625/60/120 62,5x6x12 cm</t>
  </si>
  <si>
    <t>-555152123</t>
  </si>
  <si>
    <t>51</t>
  </si>
  <si>
    <t>592241760</t>
  </si>
  <si>
    <t>prstenec betonový vyrovnávací TBW-Q 625/80/120 62,5x8x12 cm</t>
  </si>
  <si>
    <t>-722890340</t>
  </si>
  <si>
    <t>52</t>
  </si>
  <si>
    <t>592241770</t>
  </si>
  <si>
    <t>prstenec betonový vyrovnávací TBW-Q 625/100/120 62,5x10x12 cm</t>
  </si>
  <si>
    <t>-392778314</t>
  </si>
  <si>
    <t>53</t>
  </si>
  <si>
    <t>899104111</t>
  </si>
  <si>
    <t>Osazení poklopů litinových nebo ocelových včetně rámů hmotnosti nad 150 kg</t>
  </si>
  <si>
    <t>-946012579</t>
  </si>
  <si>
    <t>54</t>
  </si>
  <si>
    <t>552414140</t>
  </si>
  <si>
    <t>poklop šachtový s rámem DN600 třída D 400 ECON SN - znak</t>
  </si>
  <si>
    <t>37800368</t>
  </si>
  <si>
    <t>55</t>
  </si>
  <si>
    <t>892381111</t>
  </si>
  <si>
    <t>Tlaková zkouška vodou potrubí DN 250, DN 300 nebo 350</t>
  </si>
  <si>
    <t>1221042789</t>
  </si>
  <si>
    <t>56</t>
  </si>
  <si>
    <t>892421111</t>
  </si>
  <si>
    <t>Tlaková zkouška vodou potrubí DN 400 nebo 500</t>
  </si>
  <si>
    <t>-582534018</t>
  </si>
  <si>
    <t>57</t>
  </si>
  <si>
    <t>892372111</t>
  </si>
  <si>
    <t>Zabezpečení konců potrubí DN do 300 při tlakových zkouškách vodou</t>
  </si>
  <si>
    <t>972386567</t>
  </si>
  <si>
    <t>58</t>
  </si>
  <si>
    <t>892442111</t>
  </si>
  <si>
    <t>Zabezpečení konců potrubí DN nad 300 do 600 při tlakových zkouškách vodou</t>
  </si>
  <si>
    <t>1092364014</t>
  </si>
  <si>
    <t>59</t>
  </si>
  <si>
    <t>969021131</t>
  </si>
  <si>
    <t>Vybourání kanalizačního potrubí DN do 300</t>
  </si>
  <si>
    <t>688871321</t>
  </si>
  <si>
    <t>60</t>
  </si>
  <si>
    <t>230120171</t>
  </si>
  <si>
    <t>Montáž a dodávka ucpávek potrubí DN 300</t>
  </si>
  <si>
    <t>-775321970</t>
  </si>
  <si>
    <t>61</t>
  </si>
  <si>
    <t>358315114</t>
  </si>
  <si>
    <t>Bourání šachty, stoky kompletní nebo otvorů z prostého betonu plochy do 4 m2</t>
  </si>
  <si>
    <t>252736377</t>
  </si>
  <si>
    <t>62</t>
  </si>
  <si>
    <t>976085211</t>
  </si>
  <si>
    <t>Vybourání kanalizačních rámů včetně poklopů nebo mříží pl do 0,3 m2</t>
  </si>
  <si>
    <t>226975793</t>
  </si>
  <si>
    <t>63</t>
  </si>
  <si>
    <t>997006512</t>
  </si>
  <si>
    <t>Vodorovné doprava suti s naložením a složením na skládku do 1 km</t>
  </si>
  <si>
    <t>-1450759142</t>
  </si>
  <si>
    <t>64</t>
  </si>
  <si>
    <t>997013801</t>
  </si>
  <si>
    <t>Poplatek za uložení stavebního betonového odpadu na skládce (skládkovné)</t>
  </si>
  <si>
    <t>-1328425818</t>
  </si>
  <si>
    <t>65</t>
  </si>
  <si>
    <t>998276101</t>
  </si>
  <si>
    <t>Přesun hmot pro trubní vedení z trub z plastických hmot otevřený výkop</t>
  </si>
  <si>
    <t>-894701684</t>
  </si>
  <si>
    <t>66</t>
  </si>
  <si>
    <t>230200101</t>
  </si>
  <si>
    <t>Montáž chrániček plynovodu podélně půlených</t>
  </si>
  <si>
    <t>643110701</t>
  </si>
  <si>
    <t>67</t>
  </si>
  <si>
    <t>286139660</t>
  </si>
  <si>
    <t>trubka ochranná KOPOHALF HDPE DN160 06160/2, délka 3m</t>
  </si>
  <si>
    <t>128</t>
  </si>
  <si>
    <t>-1001349235</t>
  </si>
  <si>
    <t>68</t>
  </si>
  <si>
    <t>286551100</t>
  </si>
  <si>
    <t>manžeta chráničky vč. upínací pásky, rozměr 90x160 mm, DN 80 x 150</t>
  </si>
  <si>
    <t>1143205647</t>
  </si>
  <si>
    <t>69</t>
  </si>
  <si>
    <t>010001000</t>
  </si>
  <si>
    <t>Průzkumné, geodetické a projektové práce</t>
  </si>
  <si>
    <t>…</t>
  </si>
  <si>
    <t>1024</t>
  </si>
  <si>
    <t>-744183415</t>
  </si>
  <si>
    <t>70</t>
  </si>
  <si>
    <t>013002000</t>
  </si>
  <si>
    <t>2022455567</t>
  </si>
  <si>
    <t>71</t>
  </si>
  <si>
    <t>013254000</t>
  </si>
  <si>
    <t>Dokumentace skutečného provedení stavby</t>
  </si>
  <si>
    <t>1498629229</t>
  </si>
  <si>
    <t>72</t>
  </si>
  <si>
    <t>020001000</t>
  </si>
  <si>
    <t>Příprava staveniště</t>
  </si>
  <si>
    <t>-63089582</t>
  </si>
  <si>
    <t>73</t>
  </si>
  <si>
    <t>030001000</t>
  </si>
  <si>
    <t>Zařízení staveniště</t>
  </si>
  <si>
    <t>1813444803</t>
  </si>
  <si>
    <t>74</t>
  </si>
  <si>
    <t>034002000</t>
  </si>
  <si>
    <t>Zabezpečení staveniště</t>
  </si>
  <si>
    <t>1573853933</t>
  </si>
  <si>
    <t>75</t>
  </si>
  <si>
    <t>035002000</t>
  </si>
  <si>
    <t>Pronájmy ploch, objektů</t>
  </si>
  <si>
    <t>905260502</t>
  </si>
  <si>
    <t>76</t>
  </si>
  <si>
    <t>040001000</t>
  </si>
  <si>
    <t>Inženýrská činnost</t>
  </si>
  <si>
    <t>-431056902</t>
  </si>
  <si>
    <t>77</t>
  </si>
  <si>
    <t>041203000</t>
  </si>
  <si>
    <t>556297809</t>
  </si>
  <si>
    <t>78</t>
  </si>
  <si>
    <t>041403000</t>
  </si>
  <si>
    <t>-483290921</t>
  </si>
  <si>
    <t>79</t>
  </si>
  <si>
    <t>070001000</t>
  </si>
  <si>
    <t>Provozní vlivy</t>
  </si>
  <si>
    <t>1541462601</t>
  </si>
  <si>
    <t>SO-01 P - Splašková kanalizace - přípojky</t>
  </si>
  <si>
    <t>1321424915</t>
  </si>
  <si>
    <t>2114795785</t>
  </si>
  <si>
    <t>871313121</t>
  </si>
  <si>
    <t>Montáž kanalizačního potrubí z PVC těsněné gumovým kroužkem otevřený výkop sklon do 20 % DN 160</t>
  </si>
  <si>
    <t>-999505341</t>
  </si>
  <si>
    <t>286112640</t>
  </si>
  <si>
    <t>trubka KGEM s hrdlem 160X4,7X5M SN8KOEX,PVC</t>
  </si>
  <si>
    <t>-767219381</t>
  </si>
  <si>
    <t>877315211</t>
  </si>
  <si>
    <t>Montáž tvarovek z tvrdého PVC-systém KG nebo z polypropylenu-systém KG 2000 jednoosé DN 150</t>
  </si>
  <si>
    <t>281463763</t>
  </si>
  <si>
    <t>286113610</t>
  </si>
  <si>
    <t>koleno kanalizace plastové KGB 150x45°</t>
  </si>
  <si>
    <t>-1040300840</t>
  </si>
  <si>
    <t>286115680</t>
  </si>
  <si>
    <t>objímka převlečná kanalizace plastové KGU DN 150</t>
  </si>
  <si>
    <t>-20595166</t>
  </si>
  <si>
    <t>877375121</t>
  </si>
  <si>
    <t>Výřez pro montáž tvarovek odbočných na potrubí z kanalizačních trub z PVC DN 300</t>
  </si>
  <si>
    <t>107519541</t>
  </si>
  <si>
    <t>877370320</t>
  </si>
  <si>
    <t>Montáž odboček na potrubí z PP trub hladkých plnostěnných DN 300</t>
  </si>
  <si>
    <t>-1606860160</t>
  </si>
  <si>
    <t>286147720</t>
  </si>
  <si>
    <t>odbočka 45st. UREA/KG (UR) 315/160mm pro potrubí kanalizační žebrované s plným žebrem</t>
  </si>
  <si>
    <t>-1329041281</t>
  </si>
  <si>
    <t>-800141943</t>
  </si>
  <si>
    <t>-961447568</t>
  </si>
  <si>
    <t>877395121</t>
  </si>
  <si>
    <t>Výřez pro montáž tvarovek odbočných na potrubí z kanalizačních trub z PVC DN 400</t>
  </si>
  <si>
    <t>-808630770</t>
  </si>
  <si>
    <t>877390320</t>
  </si>
  <si>
    <t>Montáž odboček na potrubí z PP trub hladkých plnostěnných DN 400</t>
  </si>
  <si>
    <t>639870754</t>
  </si>
  <si>
    <t>286147730</t>
  </si>
  <si>
    <t>odbočka 45st. UREA/KG (UR) 400/160mm pro potrubí kanalizační žebrované s plným žebrem</t>
  </si>
  <si>
    <t>457221697</t>
  </si>
  <si>
    <t>1782886354</t>
  </si>
  <si>
    <t>-1260045849</t>
  </si>
  <si>
    <t>721171917</t>
  </si>
  <si>
    <t>Potrubí z PP propojení potrubí DN 160</t>
  </si>
  <si>
    <t>1693526509</t>
  </si>
  <si>
    <t>892351111</t>
  </si>
  <si>
    <t>Tlaková zkouška vodou potrubí DN 150 nebo 200</t>
  </si>
  <si>
    <t>1272668580</t>
  </si>
  <si>
    <t>394267089</t>
  </si>
  <si>
    <t>-1065430786</t>
  </si>
  <si>
    <t>SO-02 A - Dešťová kanalizace - stoka D</t>
  </si>
  <si>
    <t>1920827266</t>
  </si>
  <si>
    <t>-86360251</t>
  </si>
  <si>
    <t>212799911</t>
  </si>
  <si>
    <t>Zaústění odvodnění flexibilní drenážkou</t>
  </si>
  <si>
    <t>-1399469356</t>
  </si>
  <si>
    <t>-2110137079</t>
  </si>
  <si>
    <t>-1522392343</t>
  </si>
  <si>
    <t>-1166549570</t>
  </si>
  <si>
    <t>-228856412</t>
  </si>
  <si>
    <t>871355221</t>
  </si>
  <si>
    <t>Kanalizační potrubí z tvrdého PVC jednovrstvé tuhost třídy SN8 DN 200</t>
  </si>
  <si>
    <t>216739643</t>
  </si>
  <si>
    <t>877355211</t>
  </si>
  <si>
    <t>Montáž tvarovek z tvrdého PVC-systém KG nebo z polypropylenu-systém KG 2000 jednoosé DN 200</t>
  </si>
  <si>
    <t>470797198</t>
  </si>
  <si>
    <t>286113660</t>
  </si>
  <si>
    <t>koleno kanalizace plastové KGB 200x45°</t>
  </si>
  <si>
    <t>374732219</t>
  </si>
  <si>
    <t>koleno 15st. URB 400mm pro potrubí kanalizační žebrované ULTRA RIB</t>
  </si>
  <si>
    <t>objímka přesuvná URU 400mm pro potrubí kanalizační žebrované s plným žebremB</t>
  </si>
  <si>
    <t>592241740</t>
  </si>
  <si>
    <t>prstenec betonový vyrovnávací TBW-Q 625/40/120 62,5x6x12 cm</t>
  </si>
  <si>
    <t>-26324048</t>
  </si>
  <si>
    <t>552414120</t>
  </si>
  <si>
    <t>poklop šachtový s rámem DN600 třída D 400 ECON SN - bez znaku</t>
  </si>
  <si>
    <t>895941311</t>
  </si>
  <si>
    <t>Zřízení vpusti kanalizační uliční z betonových dílců typ UVB-50</t>
  </si>
  <si>
    <t>528565187</t>
  </si>
  <si>
    <t>592238500</t>
  </si>
  <si>
    <t>dno betonové pro uliční vpusť s výtokovým otvorem TBV-Q 450/330/1a 45x33x5 cm</t>
  </si>
  <si>
    <t>1475914183</t>
  </si>
  <si>
    <t>592238580</t>
  </si>
  <si>
    <t>skruž betonová pro uliční vpusť horní TBV-Q 450/570/5d, 45x57x5 cm</t>
  </si>
  <si>
    <t>-1129618892</t>
  </si>
  <si>
    <t>592238660</t>
  </si>
  <si>
    <t>skruž betonová pro uliční vpusť přechodová TBV-Q 450-270/325/11, 45-27/29,5/5 cm</t>
  </si>
  <si>
    <t>1702395190</t>
  </si>
  <si>
    <t>592238640</t>
  </si>
  <si>
    <t>prstenec betonový pro uliční vpusť vyrovnávací TBV-Q 390/60/10b</t>
  </si>
  <si>
    <t>2090909403</t>
  </si>
  <si>
    <t>592238740</t>
  </si>
  <si>
    <t>koš pozink. C3 DIN 4052, vysoký, pro rám 500/300</t>
  </si>
  <si>
    <t>-37146043</t>
  </si>
  <si>
    <t>592238760</t>
  </si>
  <si>
    <t>rám s mříží D400 - 300x500 KM18P rovná s pantem</t>
  </si>
  <si>
    <t>468365099</t>
  </si>
  <si>
    <t>895931111</t>
  </si>
  <si>
    <t>Vpusti kanalizačních horské z betonu prostého C12/15 velikosti 1200/600 mm</t>
  </si>
  <si>
    <t>1979279770</t>
  </si>
  <si>
    <t>22804102</t>
  </si>
  <si>
    <t>Horská vpusť TBV-Q HV 1500/900/1350</t>
  </si>
  <si>
    <t>1682279516</t>
  </si>
  <si>
    <t>315/3</t>
  </si>
  <si>
    <t>Rám s mříží C250 - 600 x 1200 ROVASCO</t>
  </si>
  <si>
    <t>-1853466089</t>
  </si>
  <si>
    <t>935113111</t>
  </si>
  <si>
    <t>Osazení odvodňovacího polymerbetonového žlabu s krycím roštem šířky do 200 mm</t>
  </si>
  <si>
    <t>1876354440</t>
  </si>
  <si>
    <t>592272320</t>
  </si>
  <si>
    <t>žlab odvodňovací tř. F 900 FASERFIX KS 150, typ 1, 100x21x22-22,5 cm, se spádem dna 0,5%</t>
  </si>
  <si>
    <t>819354651</t>
  </si>
  <si>
    <t>592272590</t>
  </si>
  <si>
    <t>čelní stěna uzavřená - nerez ocel FASERFIX KS 150, typ 150 F, 21x15 cm</t>
  </si>
  <si>
    <t>-114536407</t>
  </si>
  <si>
    <t>592272660</t>
  </si>
  <si>
    <t>čelní stěna z nerez oceli s nátrubkem z PVC, DN 150 FASERFIX KS 150, typ 010, 21x26,5 cm</t>
  </si>
  <si>
    <t>1287709886</t>
  </si>
  <si>
    <t>80</t>
  </si>
  <si>
    <t>976085411</t>
  </si>
  <si>
    <t>Vybourání kanalizačních rámů včetně poklopů nebo mříží pl přes 0,6 m2</t>
  </si>
  <si>
    <t>81</t>
  </si>
  <si>
    <t>82</t>
  </si>
  <si>
    <t>-319449653</t>
  </si>
  <si>
    <t>83</t>
  </si>
  <si>
    <t>84</t>
  </si>
  <si>
    <t>1344782140</t>
  </si>
  <si>
    <t>-1454896176</t>
  </si>
  <si>
    <t>-2106982783</t>
  </si>
  <si>
    <t>SO-02 P - Dešťová kanalizace - přípojky</t>
  </si>
  <si>
    <t>926609426</t>
  </si>
  <si>
    <t>-796029121</t>
  </si>
  <si>
    <t>871263121</t>
  </si>
  <si>
    <t>Montáž kanalizačního potrubí z PVC těsněné gumovým kroužkem otevřený výkop sklon do 20 % DN 110</t>
  </si>
  <si>
    <t>555941054</t>
  </si>
  <si>
    <t>286112280</t>
  </si>
  <si>
    <t>trubka KGEM s hrdlem 110X3,2X500 SN4KOEX,PVC</t>
  </si>
  <si>
    <t>1860233832</t>
  </si>
  <si>
    <t>877265211</t>
  </si>
  <si>
    <t>Montáž tvarovek z tvrdého PVC-systém KG nebo z polypropylenu-systém KG 2000 jednoosé DN 100</t>
  </si>
  <si>
    <t>886178875</t>
  </si>
  <si>
    <t>286115520</t>
  </si>
  <si>
    <t>přechodový kus kanalizace plastové KGUGE-DN 110</t>
  </si>
  <si>
    <t>-1977386875</t>
  </si>
  <si>
    <t>286116960</t>
  </si>
  <si>
    <t>těsnění pro KGUG (přechod z PVC na litinu) GA set-DN 100</t>
  </si>
  <si>
    <t>-876120232</t>
  </si>
  <si>
    <t>871273121</t>
  </si>
  <si>
    <t>Montáž kanalizačního potrubí z PVC těsněné gumovým kroužkem otevřený výkop sklon do 20 % DN 125</t>
  </si>
  <si>
    <t>-860806362</t>
  </si>
  <si>
    <t>286112340</t>
  </si>
  <si>
    <t>trubka KGEM s hrdlem 125X3,2X1M SN4KOEX,PVC</t>
  </si>
  <si>
    <t>-970061484</t>
  </si>
  <si>
    <t>877275211</t>
  </si>
  <si>
    <t>Montáž tvarovek z tvrdého PVC-systém KG nebo z polypropylenu-systém KG 2000 jednoosé DN 125</t>
  </si>
  <si>
    <t>1011071041</t>
  </si>
  <si>
    <t>286115020</t>
  </si>
  <si>
    <t>redukce kanalizace plastová KGR 125/110</t>
  </si>
  <si>
    <t>1762540680</t>
  </si>
  <si>
    <t>993189550</t>
  </si>
  <si>
    <t>286113620</t>
  </si>
  <si>
    <t>koleno kanalizace plastové KGB 150x67°</t>
  </si>
  <si>
    <t>286115060</t>
  </si>
  <si>
    <t>redukce kanalizace plastová KGR 160/125</t>
  </si>
  <si>
    <t>-1724910918</t>
  </si>
  <si>
    <t>877315221</t>
  </si>
  <si>
    <t>Montáž tvarovek z tvrdého PVC-systém KG nebo z polypropylenu-systém KG 2000 dvouosé DN 150</t>
  </si>
  <si>
    <t>899047429</t>
  </si>
  <si>
    <t>286113920</t>
  </si>
  <si>
    <t>odbočka kanalizační plastová s hrdlem KGEA-150/150/45°</t>
  </si>
  <si>
    <t>-1405702145</t>
  </si>
  <si>
    <t>877265271</t>
  </si>
  <si>
    <t>Montáž lapače střešních splavenin z tvrdého PVC-systém KG DN 100</t>
  </si>
  <si>
    <t>1337262477</t>
  </si>
  <si>
    <t>562311600</t>
  </si>
  <si>
    <t>lapač střešních splavenin se zápachovou klapkou a lapacím košem HL600 DN 110</t>
  </si>
  <si>
    <t>-560655945</t>
  </si>
  <si>
    <t>721242116</t>
  </si>
  <si>
    <t>MT lapače střešních splavenin litin  DN 125</t>
  </si>
  <si>
    <t>1971175637</t>
  </si>
  <si>
    <t>552441010</t>
  </si>
  <si>
    <t>lapač střešních splavenin litina- geiger DN 125 mm</t>
  </si>
  <si>
    <t>-654302143</t>
  </si>
  <si>
    <t>857311131</t>
  </si>
  <si>
    <t>Montáž litinových tvarovek jednoosých hrdlových otevřený výkop s integrovaným těsněním DN 125</t>
  </si>
  <si>
    <t>1958506327</t>
  </si>
  <si>
    <t>552515320</t>
  </si>
  <si>
    <t>trouba kanalizační hrdlová  DN 125</t>
  </si>
  <si>
    <t>1842827388</t>
  </si>
  <si>
    <t>-2128604883</t>
  </si>
  <si>
    <t>-1593105790</t>
  </si>
  <si>
    <t>1077328042</t>
  </si>
  <si>
    <t>SO-03 A - Vodovod  A</t>
  </si>
  <si>
    <t xml:space="preserve">    4 - Vodorovné konstrukce</t>
  </si>
  <si>
    <t>-1263100533</t>
  </si>
  <si>
    <t>-687231208</t>
  </si>
  <si>
    <t>452313121</t>
  </si>
  <si>
    <t>Podkladní bloky z betonu prostého tř. C 8/10 otevřený výkop</t>
  </si>
  <si>
    <t>665376531</t>
  </si>
  <si>
    <t>452353101</t>
  </si>
  <si>
    <t>Bednění podkladních bloků otevřený výkop</t>
  </si>
  <si>
    <t>9580729</t>
  </si>
  <si>
    <t>871251151</t>
  </si>
  <si>
    <t>2084936852</t>
  </si>
  <si>
    <t>286136210</t>
  </si>
  <si>
    <t>679271949</t>
  </si>
  <si>
    <t>871361151</t>
  </si>
  <si>
    <t>1551722369</t>
  </si>
  <si>
    <t>286136280</t>
  </si>
  <si>
    <t>-1400150364</t>
  </si>
  <si>
    <t>877321116</t>
  </si>
  <si>
    <t>Montáž T-kusů redukovaných na potrubí z PE trub d 250/90-160</t>
  </si>
  <si>
    <t>-1249130393</t>
  </si>
  <si>
    <t>286149690</t>
  </si>
  <si>
    <t>T-kus redukovaný, PE 100, PN 16, d 250-90</t>
  </si>
  <si>
    <t>21825599</t>
  </si>
  <si>
    <t>286149700</t>
  </si>
  <si>
    <t>T-kus redukovaný, PE 100, PN 16, d 250-110</t>
  </si>
  <si>
    <t>-352717716</t>
  </si>
  <si>
    <t>877261118</t>
  </si>
  <si>
    <t>Montáž záslepek na potrubí z PE trub d 110</t>
  </si>
  <si>
    <t>344455939</t>
  </si>
  <si>
    <t>286145880</t>
  </si>
  <si>
    <t>záslepka SDR11, PE100, PN 16, d 110</t>
  </si>
  <si>
    <t>693530670</t>
  </si>
  <si>
    <t>877351119</t>
  </si>
  <si>
    <t>Montáž záslepek na potrubí z PE trub d 225</t>
  </si>
  <si>
    <t>1917121467</t>
  </si>
  <si>
    <t>286145930</t>
  </si>
  <si>
    <t>záslepka SDR11, PE100, PN 16, d 225</t>
  </si>
  <si>
    <t>-1532320000</t>
  </si>
  <si>
    <t>877361101</t>
  </si>
  <si>
    <t>Montáž lemového nákružku na potrubí z PE trub d 250</t>
  </si>
  <si>
    <t>1102959169</t>
  </si>
  <si>
    <t>286123520</t>
  </si>
  <si>
    <t>nákružek lemový  PE100 SDR11 d 250</t>
  </si>
  <si>
    <t>-1798656250</t>
  </si>
  <si>
    <t>286124020</t>
  </si>
  <si>
    <t>příruba PP-V PN10/16, d 250 DN250</t>
  </si>
  <si>
    <t>-490102489</t>
  </si>
  <si>
    <t>857361131</t>
  </si>
  <si>
    <t>Montáž litinových tvarovek jednoosých hrdlových otevřený výkop s integrovaným těsněním DN 250</t>
  </si>
  <si>
    <t>-472643229</t>
  </si>
  <si>
    <t>552597350</t>
  </si>
  <si>
    <t>spojka s přírubou WAGA MU 3057 Plus DN250</t>
  </si>
  <si>
    <t>-456820700</t>
  </si>
  <si>
    <t>891241112</t>
  </si>
  <si>
    <t>Montáž vodovodních šoupátek otevřený výkop DN 80</t>
  </si>
  <si>
    <t>2113521890</t>
  </si>
  <si>
    <t>422211490</t>
  </si>
  <si>
    <t>šoupátko s PE vevařovacími konci, voda, kat.č.: 4041E2 PN16 DN 80/90 PE 100</t>
  </si>
  <si>
    <t>-1055718893</t>
  </si>
  <si>
    <t>891261112</t>
  </si>
  <si>
    <t>Montáž vodovodních šoupátek otevřený výkop DN 100</t>
  </si>
  <si>
    <t>1718449383</t>
  </si>
  <si>
    <t>422211500</t>
  </si>
  <si>
    <t>šoupátko s PE vevařovacími konci, voda, kat.č.: 4050E2 PN16 DN 100/110 PE 100</t>
  </si>
  <si>
    <t>1029500778</t>
  </si>
  <si>
    <t>891361112</t>
  </si>
  <si>
    <t>Montáž vodovodních šoupátek otevřený výkop DN 250</t>
  </si>
  <si>
    <t>-963417718</t>
  </si>
  <si>
    <t>422211210</t>
  </si>
  <si>
    <t>šoupátko s přírubami, voda, kat.č.: 4000E2 DN 250 mm PN 10</t>
  </si>
  <si>
    <t>-1149441162</t>
  </si>
  <si>
    <t>422211410</t>
  </si>
  <si>
    <t>šoupátko s hrdly, voda, kat.č.: 4040E2 PN16 DN/D 250/250</t>
  </si>
  <si>
    <t>1658883843</t>
  </si>
  <si>
    <t>950105000002</t>
  </si>
  <si>
    <t>SOUPRAVA ZEMNÍ TELESKOPICKÁ E1-1,3 -1,8 50 (1,3-1,8m)</t>
  </si>
  <si>
    <t>KS</t>
  </si>
  <si>
    <t>64196465</t>
  </si>
  <si>
    <t>891247111</t>
  </si>
  <si>
    <t>Montáž hydrantů podzemních DN 80</t>
  </si>
  <si>
    <t>923969166</t>
  </si>
  <si>
    <t>422735900</t>
  </si>
  <si>
    <t>hydrant podzemní DN80 PN16 tvárná litina, jednoduchý uzávěr, krycí výška 1250 mm</t>
  </si>
  <si>
    <t>-2054004459</t>
  </si>
  <si>
    <t>852241122</t>
  </si>
  <si>
    <t>Montáž potrubí z trub litinových tlakových přírubových normálních délek otevřený výkop DN 80</t>
  </si>
  <si>
    <t>-1146063403</t>
  </si>
  <si>
    <t>552512560</t>
  </si>
  <si>
    <t>patkové koleno 90° příruba/příruba DN80</t>
  </si>
  <si>
    <t>988194126</t>
  </si>
  <si>
    <t>286123240</t>
  </si>
  <si>
    <t>těsnění s ocelovou výztuží čelní PN16, d 90 DN80</t>
  </si>
  <si>
    <t>-501345117</t>
  </si>
  <si>
    <t>286123310</t>
  </si>
  <si>
    <t>těsnění s ocelovou výztuží čelní PN16, d 250 DN250</t>
  </si>
  <si>
    <t>-919693263</t>
  </si>
  <si>
    <t>899401112</t>
  </si>
  <si>
    <t>Osazení poklopů litinových šoupátkových</t>
  </si>
  <si>
    <t>-801417179</t>
  </si>
  <si>
    <t>1750KASI0000</t>
  </si>
  <si>
    <t>POKLOP ULIČNÍ SAMONIVELAČNÍ ŠOUPÁTKOVÝ (Z.S. TELE) -VODA</t>
  </si>
  <si>
    <t>509489233</t>
  </si>
  <si>
    <t>562306360</t>
  </si>
  <si>
    <t>deska podkladová pro poklop uliční polyamidový 7.2.10 univerzální</t>
  </si>
  <si>
    <t>1392729056</t>
  </si>
  <si>
    <t>899401113</t>
  </si>
  <si>
    <t>Osazení poklopů litinových hydrantových</t>
  </si>
  <si>
    <t>506278248</t>
  </si>
  <si>
    <t>1950KASI0000</t>
  </si>
  <si>
    <t>POKLOP ULIČNÍ SAMONIVELAČNÍ HYDRANTOVÝ</t>
  </si>
  <si>
    <t>-985673806</t>
  </si>
  <si>
    <t>348200000000</t>
  </si>
  <si>
    <t>PODKLAD. DESKA  POD HYDRANT.POKLOP</t>
  </si>
  <si>
    <t>-1162018597</t>
  </si>
  <si>
    <t>899713111</t>
  </si>
  <si>
    <t>Orientační tabulky armatur</t>
  </si>
  <si>
    <t>811741161</t>
  </si>
  <si>
    <t>899721111</t>
  </si>
  <si>
    <t>Signalizační vodič DN do 150 mm na potrubí PVC</t>
  </si>
  <si>
    <t>-2027546460</t>
  </si>
  <si>
    <t>899721112</t>
  </si>
  <si>
    <t>Signalizační vodič DN nad 150 mm na potrubí PVC</t>
  </si>
  <si>
    <t>545036205</t>
  </si>
  <si>
    <t>899722113</t>
  </si>
  <si>
    <t>Krytí potrubí z plastů výstražnou fólií z PVC 34cm</t>
  </si>
  <si>
    <t>-1252732697</t>
  </si>
  <si>
    <t>892271111</t>
  </si>
  <si>
    <t>Tlaková zkouška vodou potrubí DN 100 nebo 125</t>
  </si>
  <si>
    <t>-578449781</t>
  </si>
  <si>
    <t>892273122</t>
  </si>
  <si>
    <t>Proplach a dezinfekce vodovodního potrubí DN od 80 do 125</t>
  </si>
  <si>
    <t>292585906</t>
  </si>
  <si>
    <t>1205170440</t>
  </si>
  <si>
    <t>892383122</t>
  </si>
  <si>
    <t>Proplach a dezinfekce vodovodního potrubí DN 250, DN 300 nebo 350</t>
  </si>
  <si>
    <t>-1870475965</t>
  </si>
  <si>
    <t>892-010</t>
  </si>
  <si>
    <t>Vyšetření vzorků vody</t>
  </si>
  <si>
    <t>-198630240</t>
  </si>
  <si>
    <t>892-020</t>
  </si>
  <si>
    <t>Revize hydrantů</t>
  </si>
  <si>
    <t>-1845854252</t>
  </si>
  <si>
    <t>892-030</t>
  </si>
  <si>
    <t>Uzavření vodovodního řadu během stavby včetně vypouštění, proplachu, desinfekce a rozboru vody dle provozovatele ČEVAK</t>
  </si>
  <si>
    <t>2113016773</t>
  </si>
  <si>
    <t>892-040</t>
  </si>
  <si>
    <t>Přistavení cisterny s pitnou vodou</t>
  </si>
  <si>
    <t>-880180922</t>
  </si>
  <si>
    <t>892-050</t>
  </si>
  <si>
    <t>Demontáž stávajícího litinového potrubí DN250 vč. odvozu do sběrného dvora (doprava do 2 km) - ZISK PŮJDE NA VRUB ZADAVATELE</t>
  </si>
  <si>
    <t>-187128242</t>
  </si>
  <si>
    <t>SO-03 P - Vodovod - přípojky</t>
  </si>
  <si>
    <t>-913001616</t>
  </si>
  <si>
    <t>2120938357</t>
  </si>
  <si>
    <t>871161141</t>
  </si>
  <si>
    <t>Montáž potrubí z PE100 SDR 11 otevřený výkop svařovaných na tupo D 32 x 3,0 mm</t>
  </si>
  <si>
    <t>-934902157</t>
  </si>
  <si>
    <t>286131100</t>
  </si>
  <si>
    <t>potrubí vodovodní PE100 PN16 SDR11 6 m, 100 m, 32 x 3,0 mm</t>
  </si>
  <si>
    <t>-518938529</t>
  </si>
  <si>
    <t>871171141</t>
  </si>
  <si>
    <t>Montáž potrubí z PE100 SDR 11 otevřený výkop svařovaných na tupo D 40 x 3,7 mm</t>
  </si>
  <si>
    <t>92800301</t>
  </si>
  <si>
    <t>286131110</t>
  </si>
  <si>
    <t>potrubí vodovodní PE100 PN16 SDR11 6 m, 100 m, 40 x 3,7 mm</t>
  </si>
  <si>
    <t>1900137987</t>
  </si>
  <si>
    <t>879161111</t>
  </si>
  <si>
    <t>Montáž vodovodní přípojky na potrubí DN 25</t>
  </si>
  <si>
    <t>-1206161687</t>
  </si>
  <si>
    <t>879171111</t>
  </si>
  <si>
    <t>Montáž vodovodní přípojky na potrubí DN 32</t>
  </si>
  <si>
    <t>-1642426434</t>
  </si>
  <si>
    <t>891163111</t>
  </si>
  <si>
    <t>Montáž vodovodního ventilu hlavního pro přípojky DN 25</t>
  </si>
  <si>
    <t>1402984429</t>
  </si>
  <si>
    <t>280000103216</t>
  </si>
  <si>
    <t>ŠOUPÁTKO ISO DOMOVNÍ PŘÍPOJKY  32-5/4"</t>
  </si>
  <si>
    <t>-1410747592</t>
  </si>
  <si>
    <t>891173111</t>
  </si>
  <si>
    <t>Montáž vodovodního ventilu hlavního pro přípojky DN 32</t>
  </si>
  <si>
    <t>-1905317336</t>
  </si>
  <si>
    <t>280005404016</t>
  </si>
  <si>
    <t>ŠOUPÁTKO ISO DOMOVNÍ PŘÍPOJKY "40-2"""</t>
  </si>
  <si>
    <t>1117821981</t>
  </si>
  <si>
    <t>960108012002</t>
  </si>
  <si>
    <t>SOUPRAVA ZEMNÍ TELESKOPICKÁ DOM. ŠOUPÁTKA-0,8-1,2 "3/4""-2"" (0,8-1,2m)"</t>
  </si>
  <si>
    <t>1110872106</t>
  </si>
  <si>
    <t>891369111</t>
  </si>
  <si>
    <t>Montáž navrtávacích pasů na potrubí z jakýchkoli trub DN 250</t>
  </si>
  <si>
    <t>-14424319</t>
  </si>
  <si>
    <t>525025000201</t>
  </si>
  <si>
    <t>PAS NAVRTÁVACÍ HAKU CELOLITINOVÝ 250-2''CELOLIT</t>
  </si>
  <si>
    <t>1455763833</t>
  </si>
  <si>
    <t>HA0670012008</t>
  </si>
  <si>
    <t>REDUKČNÍ ŠROUBENÍ "2""-5/4"""</t>
  </si>
  <si>
    <t>-812323597</t>
  </si>
  <si>
    <t>1650KASI0000</t>
  </si>
  <si>
    <t>POKLOP ULIČNÍ SAMONIVELAČNÍ PŘÍPOJKOVÝ VODA</t>
  </si>
  <si>
    <t>899-0010</t>
  </si>
  <si>
    <t>Propojení potrubí svěrná spojka PN 16 D 32 / D32</t>
  </si>
  <si>
    <t>846038456</t>
  </si>
  <si>
    <t>899-0020</t>
  </si>
  <si>
    <t>Propojení potrubí svěrná spojka PN 16 D 40 / D40</t>
  </si>
  <si>
    <t>679558403</t>
  </si>
  <si>
    <t>899712111</t>
  </si>
  <si>
    <t>Orientační tabulky přípojky</t>
  </si>
  <si>
    <t>1196834573</t>
  </si>
  <si>
    <t>892241111</t>
  </si>
  <si>
    <t>Tlaková zkouška vodou potrubí do 80</t>
  </si>
  <si>
    <t>892233122</t>
  </si>
  <si>
    <t>Proplach a dezinfekce vodovodního potrubí DN do 70</t>
  </si>
  <si>
    <t>-1228693875</t>
  </si>
  <si>
    <t>-1458924027</t>
  </si>
  <si>
    <t>1295410269</t>
  </si>
  <si>
    <t>VO - Veřejné osvětlení</t>
  </si>
  <si>
    <t>PSV - Práce a dodávky PSV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</si>
  <si>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</si>
  <si>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</si>
  <si>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</si>
  <si>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>741110443</t>
  </si>
  <si>
    <t>Montáž hadice ochranná pryžová s nasunutím do krabic D přes 63 do 100 mm uložená volně</t>
  </si>
  <si>
    <t>-1528191251</t>
  </si>
  <si>
    <t>345713530</t>
  </si>
  <si>
    <t>trubka elektroinstalační ohebná HDPE+LDPE KF 09075</t>
  </si>
  <si>
    <t>-1335364002</t>
  </si>
  <si>
    <t>741136031</t>
  </si>
  <si>
    <t>Propojení kabel silový celoplastový spojkou do 1 kV Raychem EPKJ 0235</t>
  </si>
  <si>
    <t>2130575678</t>
  </si>
  <si>
    <t>91206</t>
  </si>
  <si>
    <t>Zalévací spojka odbočná OSZ 2,5-25</t>
  </si>
  <si>
    <t>248601921</t>
  </si>
  <si>
    <t>741123224</t>
  </si>
  <si>
    <t>Montáž kabel Al plný nebo laněný kulatý žíla 4x16 mm2 uložený volně (AYKY)</t>
  </si>
  <si>
    <t>-1471608573</t>
  </si>
  <si>
    <t>341123160</t>
  </si>
  <si>
    <t>kabel silový s Al jádrem AYKY 4x16 mm2</t>
  </si>
  <si>
    <t>-2105799597</t>
  </si>
  <si>
    <t>741130025</t>
  </si>
  <si>
    <t>Ukončení vodič izolovaný do 16 mm2 na svorkovnici</t>
  </si>
  <si>
    <t>572637641</t>
  </si>
  <si>
    <t>741410041</t>
  </si>
  <si>
    <t>Montáž vodič uzemňovací drát nebo lano D do 10 mm v městské zástavbě</t>
  </si>
  <si>
    <t>-744542548</t>
  </si>
  <si>
    <t>354410730</t>
  </si>
  <si>
    <t>drát průměr 10 mm FeZn</t>
  </si>
  <si>
    <t>kg</t>
  </si>
  <si>
    <t>388142355</t>
  </si>
  <si>
    <t>741420021</t>
  </si>
  <si>
    <t>Montáž svorka hromosvodná se 2 šrouby</t>
  </si>
  <si>
    <t>-2120397480</t>
  </si>
  <si>
    <t>354418850</t>
  </si>
  <si>
    <t>svorka spojovací SS pro lano D8-10 mm</t>
  </si>
  <si>
    <t>1467948390</t>
  </si>
  <si>
    <t>354418950</t>
  </si>
  <si>
    <t>svorka připojovací SP1 k připojení kovových částí</t>
  </si>
  <si>
    <t>837039650</t>
  </si>
  <si>
    <t>460531212</t>
  </si>
  <si>
    <t>Osazení komory s litinovým poklopem z dílů HDPE plochy do 1,5 m2 hl do 0,75 m pro silniční zatížení</t>
  </si>
  <si>
    <t>-1782445162</t>
  </si>
  <si>
    <t>345733520</t>
  </si>
  <si>
    <t>kabelová šachta KS 600/830 HDPE</t>
  </si>
  <si>
    <t>1787111728</t>
  </si>
  <si>
    <t>460531281</t>
  </si>
  <si>
    <t>Osazení víka z litiny do 1,5 m2 pro kabelové komory z plastů pro silniční zatížení</t>
  </si>
  <si>
    <t>1158082748</t>
  </si>
  <si>
    <t>452387121</t>
  </si>
  <si>
    <t>Podkladní rám z betonu prostého tř. C 25/30 v do 200 mm</t>
  </si>
  <si>
    <t>1084773449</t>
  </si>
  <si>
    <t>552410140</t>
  </si>
  <si>
    <t>poklop šachtový třída D 400, kruhový rám 785, vstup 600 mm, bez ventilace</t>
  </si>
  <si>
    <t>201394277</t>
  </si>
  <si>
    <t>210999010</t>
  </si>
  <si>
    <t>odpojení stáv.zem. vodiče</t>
  </si>
  <si>
    <t>-1135477136</t>
  </si>
  <si>
    <t>210999020</t>
  </si>
  <si>
    <t>odpojení stáv.kabelů VO  při demontáži</t>
  </si>
  <si>
    <t>2052238142</t>
  </si>
  <si>
    <t>210999040</t>
  </si>
  <si>
    <t>demont.stáv.svítidla VO</t>
  </si>
  <si>
    <t>982125603</t>
  </si>
  <si>
    <t>210999050</t>
  </si>
  <si>
    <t>demont.  stáv.stožáru VO</t>
  </si>
  <si>
    <t>423725739</t>
  </si>
  <si>
    <t>210999060</t>
  </si>
  <si>
    <t>demontáž výložníku překládaného  osv. bodu</t>
  </si>
  <si>
    <t>1759041954</t>
  </si>
  <si>
    <t>210999070</t>
  </si>
  <si>
    <t>demontáž stožárové patice</t>
  </si>
  <si>
    <t>1546398119</t>
  </si>
  <si>
    <t>210999080</t>
  </si>
  <si>
    <t>demont.částí stáv.  kabelu VO</t>
  </si>
  <si>
    <t>1198005179</t>
  </si>
  <si>
    <t>210999090</t>
  </si>
  <si>
    <t>přípl. za zatahování kab. do trubky</t>
  </si>
  <si>
    <t>453843768</t>
  </si>
  <si>
    <t>210999100</t>
  </si>
  <si>
    <t>součinnost správce VO</t>
  </si>
  <si>
    <t>-1456122196</t>
  </si>
  <si>
    <t>741810002</t>
  </si>
  <si>
    <t>Celková prohlídka elektrického rozvodu a zařízení do 500 000,- Kč</t>
  </si>
  <si>
    <t>1189374173</t>
  </si>
  <si>
    <t>945421110</t>
  </si>
  <si>
    <t>Hydraulická zvedací plošina na automobilovém podvozku výška zdvihu do 18 m včetně obsluhy</t>
  </si>
  <si>
    <t>hod</t>
  </si>
  <si>
    <t>-1593420480</t>
  </si>
  <si>
    <t>Pomocné konstrukce při zabezpečení výkopů přechodovou lávkou l do 2 m včetně zábradlí zřízení</t>
  </si>
  <si>
    <t>525103835</t>
  </si>
  <si>
    <t>Pomocné konstrukce při zabezpečení výkopů přechodovou lávkou l do 2 m včetně zábradlí odstranění</t>
  </si>
  <si>
    <t>1454917437</t>
  </si>
  <si>
    <t>119003121</t>
  </si>
  <si>
    <t>Pomocné konstrukce při zabezpečení výkopů  mobilní plotovou zábranou výšky do 2 m zřízení</t>
  </si>
  <si>
    <t>1838994231</t>
  </si>
  <si>
    <t>119003122</t>
  </si>
  <si>
    <t>Pomocné konstrukce při zabezpečení výkopů  mobilní plotovou zábranou výšky do 2 m odstranění</t>
  </si>
  <si>
    <t>1256747276</t>
  </si>
  <si>
    <t>210999220</t>
  </si>
  <si>
    <t>Rozbourání betonového základu</t>
  </si>
  <si>
    <t>-674354842</t>
  </si>
  <si>
    <t>460600061</t>
  </si>
  <si>
    <t>Odvoz suti a vybouraných hmot do 1 km</t>
  </si>
  <si>
    <t>584692199</t>
  </si>
  <si>
    <t>460600071</t>
  </si>
  <si>
    <t>Příplatek k odvozu suti a vybouraných hmot za každý další 1 km</t>
  </si>
  <si>
    <t>-1486129862</t>
  </si>
  <si>
    <t>Poplatek za uložení stavebního odpadu na skládce (skládkovné)</t>
  </si>
  <si>
    <t>1993231710</t>
  </si>
  <si>
    <t>460050816</t>
  </si>
  <si>
    <t>Hloubení nezapažených jam pro stožáry strojně v hornině tř 6</t>
  </si>
  <si>
    <t>-239728719</t>
  </si>
  <si>
    <t>210999230</t>
  </si>
  <si>
    <t>pouzdrový zákl.pro stožár VO v trase DN300</t>
  </si>
  <si>
    <t>-924925301</t>
  </si>
  <si>
    <t>275316121</t>
  </si>
  <si>
    <t>Základové patky z prostého betonu se zvýšenými nároky na prostředí tř. C 25/30</t>
  </si>
  <si>
    <t>163891169</t>
  </si>
  <si>
    <t>460201606</t>
  </si>
  <si>
    <t>Hloubení kabelových nezapažených rýh jakýchkoli rozměrů strojně v hornině tř 6</t>
  </si>
  <si>
    <t>88077431</t>
  </si>
  <si>
    <t>460421001</t>
  </si>
  <si>
    <t>Lože kabelů z písku nebo štěrkopísku tl 5 cm nad kabel, bez zakrytí, šířky lože do 65 cm</t>
  </si>
  <si>
    <t>1810978023</t>
  </si>
  <si>
    <t>460470001</t>
  </si>
  <si>
    <t>Provizorní zajištění potrubí ve výkopech při křížení s kabelem</t>
  </si>
  <si>
    <t>1511132341</t>
  </si>
  <si>
    <t>460470011</t>
  </si>
  <si>
    <t>Provizorní zajištění kabelů ve výkopech při jejich křížení</t>
  </si>
  <si>
    <t>1578968452</t>
  </si>
  <si>
    <t>460490012</t>
  </si>
  <si>
    <t>Krytí kabelů výstražnou fólií šířky 25 cm</t>
  </si>
  <si>
    <t>1143837006</t>
  </si>
  <si>
    <t>460561901</t>
  </si>
  <si>
    <t xml:space="preserve">Zásyp rýh nebo jam strojně </t>
  </si>
  <si>
    <t>1495593267</t>
  </si>
  <si>
    <t>583313400</t>
  </si>
  <si>
    <t>kamenivo těžené drobné frakce 0-4 pr.</t>
  </si>
  <si>
    <t>980841095</t>
  </si>
  <si>
    <t>460999100</t>
  </si>
  <si>
    <t>Přesun hmot</t>
  </si>
  <si>
    <t>-1191162804</t>
  </si>
  <si>
    <t>460620015</t>
  </si>
  <si>
    <t>Provizorní úprava terénu se zhutněním, v hornině tř 5</t>
  </si>
  <si>
    <t>-1843536104</t>
  </si>
  <si>
    <t>162401151</t>
  </si>
  <si>
    <t>Vodorovné přemístění do 1500 m výkopku/sypaniny z horniny tř. 5 až 7</t>
  </si>
  <si>
    <t>2024660287</t>
  </si>
  <si>
    <t>Uložení sypaniny na skládky</t>
  </si>
  <si>
    <t>932539720</t>
  </si>
  <si>
    <t>1100408203</t>
  </si>
  <si>
    <t>460080014</t>
  </si>
  <si>
    <t>Základové konstrukce z monolitického betonu C 16/20 bez bednění</t>
  </si>
  <si>
    <t>-1455836225</t>
  </si>
  <si>
    <t>HZS4222</t>
  </si>
  <si>
    <t>Hodinová zúčtovací sazba geodet specialista</t>
  </si>
  <si>
    <t>623631160</t>
  </si>
  <si>
    <t>149889268</t>
  </si>
  <si>
    <t>-1169765494</t>
  </si>
  <si>
    <t>-1247377745</t>
  </si>
  <si>
    <t>-1393555582</t>
  </si>
  <si>
    <t>-487067907</t>
  </si>
  <si>
    <t>-1298961879</t>
  </si>
  <si>
    <t>-1886579935</t>
  </si>
  <si>
    <t>-1096191824</t>
  </si>
  <si>
    <t>1653264113</t>
  </si>
  <si>
    <t>-689492516</t>
  </si>
  <si>
    <t>-1766268628</t>
  </si>
  <si>
    <t>STL - Plynovod</t>
  </si>
  <si>
    <t>230205025</t>
  </si>
  <si>
    <t>Montáž potrubí plastového svařované na tupo nebo elektrospojkou, D 32 mm, tl. stěny 3,0 mm</t>
  </si>
  <si>
    <t>-1111977557</t>
  </si>
  <si>
    <t>286139110</t>
  </si>
  <si>
    <t>potrubí plynovodní PE 100 SDR 11,6-0,4 MPa , návin 100 m, tyče 6m, 32 x 3,0 mm</t>
  </si>
  <si>
    <t>738517230</t>
  </si>
  <si>
    <t>230205051</t>
  </si>
  <si>
    <t>Montáž potrubí plastového svařované na tupo nebo elektrospojkou, D 90 mm, tl. stěny 5,2 mm</t>
  </si>
  <si>
    <t>-1414664854</t>
  </si>
  <si>
    <t>286139420</t>
  </si>
  <si>
    <t>potrubí plynovodní ROBUST PIPE z PE 100+, SDR 17, 90 x 5,4 mm</t>
  </si>
  <si>
    <t>1595884503</t>
  </si>
  <si>
    <t>230205225</t>
  </si>
  <si>
    <t>Montáž trubního dílu PE elektrotvarovky nebo svařovaného na tupo D 32 mm, tl.stěny 2,0 mm</t>
  </si>
  <si>
    <t>455706891</t>
  </si>
  <si>
    <t>286530140</t>
  </si>
  <si>
    <t>elektrospojka PE typ LU, d 32 mm</t>
  </si>
  <si>
    <t>1261496009</t>
  </si>
  <si>
    <t>230205251</t>
  </si>
  <si>
    <t>Montáž trubního dílu PE elektrotvarovky nebo svařovaného na tupo D 90 mm, tl.stěny 5,1 mm</t>
  </si>
  <si>
    <t>-1234057195</t>
  </si>
  <si>
    <t>286530240</t>
  </si>
  <si>
    <t>elektrospojka PE typ LU, d 90 mm</t>
  </si>
  <si>
    <t>1039718643</t>
  </si>
  <si>
    <t>286530600</t>
  </si>
  <si>
    <t>elektrokoleno 90 °, typ LU d 90 mm</t>
  </si>
  <si>
    <t>324414500</t>
  </si>
  <si>
    <t>286140080</t>
  </si>
  <si>
    <t>tvarovka navrtávací T-kus s 360° odbočkou, d 90-32</t>
  </si>
  <si>
    <t>256</t>
  </si>
  <si>
    <t>-585408835</t>
  </si>
  <si>
    <t>Montáž chrániček podélně půlených D 110 mm</t>
  </si>
  <si>
    <t>330454975</t>
  </si>
  <si>
    <t>1470269431</t>
  </si>
  <si>
    <t>-26466739</t>
  </si>
  <si>
    <t>230170001</t>
  </si>
  <si>
    <t>Tlakové zkoušky těsnosti potrubí - příprava DN do 40</t>
  </si>
  <si>
    <t>sada</t>
  </si>
  <si>
    <t>1160627977</t>
  </si>
  <si>
    <t>230170003</t>
  </si>
  <si>
    <t>Tlakové zkoušky těsnosti potrubí - příprava DN do 125</t>
  </si>
  <si>
    <t>-2057854006</t>
  </si>
  <si>
    <t>230170011</t>
  </si>
  <si>
    <t>Tlakové zkoušky těsnosti potrubí - zkouška DN do 40</t>
  </si>
  <si>
    <t>-2012790049</t>
  </si>
  <si>
    <t>230170013</t>
  </si>
  <si>
    <t>Tlakové zkoušky těsnosti potrubí - zkouška DN do 125</t>
  </si>
  <si>
    <t>-2018987797</t>
  </si>
  <si>
    <t>230-20100</t>
  </si>
  <si>
    <t>Propojení potrubí plynovodu se stávajícím potrubím</t>
  </si>
  <si>
    <t>-947916959</t>
  </si>
  <si>
    <t>229245864</t>
  </si>
  <si>
    <t>-1579039675</t>
  </si>
  <si>
    <t>HZS4211</t>
  </si>
  <si>
    <t>Hodinová zúčtovací sazba revizní technik</t>
  </si>
  <si>
    <t>-120712348</t>
  </si>
  <si>
    <t>MIL-SVERMOVA-3 - MILEVSKO – OPRAVA KOMUNIKACÍ V UL. ŠVERMOVA – 3.ETAPA</t>
  </si>
  <si>
    <t>Část:</t>
  </si>
  <si>
    <t>001 - VRN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</si>
  <si>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</si>
  <si>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</si>
  <si>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</si>
  <si>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</si>
  <si>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>012203000</t>
  </si>
  <si>
    <t>Geodetické práce při provádění stavby</t>
  </si>
  <si>
    <t>Kč</t>
  </si>
  <si>
    <t>-1143573487</t>
  </si>
  <si>
    <t>012303000</t>
  </si>
  <si>
    <t>Geodetické práce po výstavbě</t>
  </si>
  <si>
    <t>-892928598</t>
  </si>
  <si>
    <t>2070927773</t>
  </si>
  <si>
    <t>Kpl</t>
  </si>
  <si>
    <t>1244992938</t>
  </si>
  <si>
    <t>043194000</t>
  </si>
  <si>
    <t>Ostatní zkoušky</t>
  </si>
  <si>
    <t>1342362740</t>
  </si>
  <si>
    <t>404440001</t>
  </si>
  <si>
    <t>Dočasné dopravní značení - dle výkresové dokumentace komplet vč. pořízení, osazení a odstranění</t>
  </si>
  <si>
    <t>-1689223875</t>
  </si>
  <si>
    <t>103 - KOMUNIKACE - SÚS JčK</t>
  </si>
  <si>
    <t>HSV -  Práce a dodávky HSV</t>
  </si>
  <si>
    <t xml:space="preserve">    1 -  Zemní práce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</si>
  <si>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</si>
  <si>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</si>
  <si>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</si>
  <si>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</si>
  <si>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113154365</t>
  </si>
  <si>
    <t>Frézování živičného krytu tl 200 mm pruh š 2 m pl do 10000 m2 s překážkami v trase</t>
  </si>
  <si>
    <t>-741749688</t>
  </si>
  <si>
    <t>573211112</t>
  </si>
  <si>
    <t>Postřik živičný spojovací z asfaltu v množství 0,70 kg/m2</t>
  </si>
  <si>
    <t>-1063853520</t>
  </si>
  <si>
    <t>577144111</t>
  </si>
  <si>
    <t>Asfaltový beton vrstva obrusná ACO 11 (ABS) tř. I tl 50 mm š do 3 m z nemodifikovaného asfaltu</t>
  </si>
  <si>
    <t>-1131203401</t>
  </si>
  <si>
    <t>914111111</t>
  </si>
  <si>
    <t>Montáž svislé dopravní značky do velikosti 1 m2 objímkami na sloupek nebo konzolu</t>
  </si>
  <si>
    <t>-1545226340</t>
  </si>
  <si>
    <t>404442570</t>
  </si>
  <si>
    <t>značka svislá reflexní AL- NK 500 x 700 mm</t>
  </si>
  <si>
    <t>403130803</t>
  </si>
  <si>
    <t>914511111</t>
  </si>
  <si>
    <t>Montáž sloupku dopravních značek délky do 3,5 m s betonovým základem</t>
  </si>
  <si>
    <t>-1746979252</t>
  </si>
  <si>
    <t>914511112</t>
  </si>
  <si>
    <t>Montáž sloupku dopravních značek délky do 3,5 m s betonovým základem a patkou</t>
  </si>
  <si>
    <t>1294901136</t>
  </si>
  <si>
    <t>404452250</t>
  </si>
  <si>
    <t>sloupek Zn 60 - 350</t>
  </si>
  <si>
    <t>1784456848</t>
  </si>
  <si>
    <t>915121111</t>
  </si>
  <si>
    <t>Vodorovné dopravní značení vodící čáry souvislé š 250 mm základní bíllá barva</t>
  </si>
  <si>
    <t>-620624576</t>
  </si>
  <si>
    <t>915121121</t>
  </si>
  <si>
    <t>Vodorovné dopravní značení vodící čáry přerušované š 250 mm základní bíllá barva</t>
  </si>
  <si>
    <t>-1949603326</t>
  </si>
  <si>
    <t>915221112</t>
  </si>
  <si>
    <t>Vodorovné dopravní značení vodící čáry souvislé š 250 mm retroreflexní bílý plast</t>
  </si>
  <si>
    <t>383114574</t>
  </si>
  <si>
    <t>915221122</t>
  </si>
  <si>
    <t>Vodorovné dopravní značení vodící čáry přerušované š 250 mm retroreflexní bílý plast</t>
  </si>
  <si>
    <t>1840246447</t>
  </si>
  <si>
    <t>915611111</t>
  </si>
  <si>
    <t>Předznačení vodorovného liniového značení</t>
  </si>
  <si>
    <t>-937830328</t>
  </si>
  <si>
    <t>966006132</t>
  </si>
  <si>
    <t>Odstranění značek dopravních nebo orientačních se sloupky s betonovými patkami</t>
  </si>
  <si>
    <t>440465422</t>
  </si>
  <si>
    <t>966006211</t>
  </si>
  <si>
    <t>Odstranění svislých dopravních značek ze sloupů, sloupků nebo konzol</t>
  </si>
  <si>
    <t>-884906796</t>
  </si>
  <si>
    <t>997221551</t>
  </si>
  <si>
    <t>Vodorovná doprava suti ze sypkých materiálů do 1 km</t>
  </si>
  <si>
    <t>792161643</t>
  </si>
  <si>
    <t>997221561R</t>
  </si>
  <si>
    <t>Příplatek - Vodorovná doprava suti do vzdálenosti na skládku SÚS JčK - odfrézovaná živice</t>
  </si>
  <si>
    <t>-1600842346</t>
  </si>
  <si>
    <t>998225111</t>
  </si>
  <si>
    <t>Přesun hmot pro pozemní komunikace s krytem z kamene, monolitickým betonovým nebo živičným</t>
  </si>
  <si>
    <t>663570606</t>
  </si>
  <si>
    <t>103.1 - KOMUNIKACE - Město Milevsko</t>
  </si>
  <si>
    <t xml:space="preserve">    2 -  Zakládání</t>
  </si>
  <si>
    <t xml:space="preserve">    8 -  Trubní vedení</t>
  </si>
  <si>
    <t>113154253</t>
  </si>
  <si>
    <t>Frézování živičného krytu tl 50 mm pruh š 1 m pl do 1000 m2 s překážkami v trase</t>
  </si>
  <si>
    <t>1069418314</t>
  </si>
  <si>
    <t>122202201</t>
  </si>
  <si>
    <t>Odkopávky a prokopávky nezapažené pro silnice objemu do 100 m3 v hornině tř. 3</t>
  </si>
  <si>
    <t>1638021545</t>
  </si>
  <si>
    <t>132201101</t>
  </si>
  <si>
    <t>Hloubení rýh š do 600 mm v hornině tř. 3 objemu do 100 m3</t>
  </si>
  <si>
    <t>548133958</t>
  </si>
  <si>
    <t>162701110R</t>
  </si>
  <si>
    <t>Vodorovné přemístění výkopku/sypaniny z horniny tř. 1 až 4 na skládku do vzdálenosti dle možností zhotovitele se složením</t>
  </si>
  <si>
    <t>-857626871</t>
  </si>
  <si>
    <t>-1007946582</t>
  </si>
  <si>
    <t>181951102</t>
  </si>
  <si>
    <t>Úprava pláně v hornině tř. 1 až 4 se zhutněním</t>
  </si>
  <si>
    <t>2067026207</t>
  </si>
  <si>
    <t>999100100R</t>
  </si>
  <si>
    <t>Výměna nevhodné podložní zeminy (odkop zeminy, odvoz, skládkovné, dovoz vhodného materiálu, pokládka se zhutněním)</t>
  </si>
  <si>
    <t>-1431777006</t>
  </si>
  <si>
    <t>211531111</t>
  </si>
  <si>
    <t>Výplň odvodňovacích žeber nebo trativodů kamenivem hrubým drceným frakce 16 až 63 mm</t>
  </si>
  <si>
    <t>-6480512</t>
  </si>
  <si>
    <t>212312111</t>
  </si>
  <si>
    <t>Lože pro trativody z betonu prostého</t>
  </si>
  <si>
    <t>-1957923791</t>
  </si>
  <si>
    <t>212755214</t>
  </si>
  <si>
    <t>Trativody z drenážních trubek plastových flexibilních D 100 mm bez lože</t>
  </si>
  <si>
    <t>1761072296</t>
  </si>
  <si>
    <t>213141112</t>
  </si>
  <si>
    <t>Zřízení vrstvy z geotextilie v rovině nebo ve sklonu do 1:5 š do 6 m</t>
  </si>
  <si>
    <t>1621031533</t>
  </si>
  <si>
    <t>693110410</t>
  </si>
  <si>
    <t>geotextilie netkaná geoNetex M/B, 300 g/m2, šíře 300 cm</t>
  </si>
  <si>
    <t>1387047514</t>
  </si>
  <si>
    <t>564861111</t>
  </si>
  <si>
    <t>Podklad ze štěrkodrtě ŠD tl 200 mm</t>
  </si>
  <si>
    <t>1792476848</t>
  </si>
  <si>
    <t>564861115</t>
  </si>
  <si>
    <t>Podklad ze štěrkodrtě ŠD tl 240 mm</t>
  </si>
  <si>
    <t>-945032613</t>
  </si>
  <si>
    <t>564952114</t>
  </si>
  <si>
    <t>Podklad z mechanicky zpevněného kameniva MZK tl 180 mm</t>
  </si>
  <si>
    <t>242304871</t>
  </si>
  <si>
    <t>565155111</t>
  </si>
  <si>
    <t>Asfaltový beton vrstva podkladní ACP 16 (obalované kamenivo OKS) tl 70 mm š do 3 m</t>
  </si>
  <si>
    <t>-854462875</t>
  </si>
  <si>
    <t>567134111</t>
  </si>
  <si>
    <t>Podklad ze směsi stmelené cementem SC C 20/25 (PB I) tl 200 mm</t>
  </si>
  <si>
    <t>1270041781</t>
  </si>
  <si>
    <t>313166850</t>
  </si>
  <si>
    <t>síť výztužná svařovaná KARI KY 85, 100 x 100 mm, D  8 mm, 6 x 2,4 m</t>
  </si>
  <si>
    <t>1898839569</t>
  </si>
  <si>
    <t>-390992179</t>
  </si>
  <si>
    <t>-1466323640</t>
  </si>
  <si>
    <t>591141111</t>
  </si>
  <si>
    <t>Kladení dlažby z kostek velkých z kamene na MC tl 50 mm</t>
  </si>
  <si>
    <t>-1321553508</t>
  </si>
  <si>
    <t>583801590</t>
  </si>
  <si>
    <t>kostka dlažební velká, žula velikost 15/17 třída II šedá</t>
  </si>
  <si>
    <t>-80320504</t>
  </si>
  <si>
    <t>899202211</t>
  </si>
  <si>
    <t>Demontáž mříží litinových včetně rámů hmotnosti přes 50 do 100 kg</t>
  </si>
  <si>
    <t>-1252886157</t>
  </si>
  <si>
    <t>916111113</t>
  </si>
  <si>
    <t>Osazení obruby z velkých kostek s boční opěrou do lože z betonu prostého</t>
  </si>
  <si>
    <t>-447248190</t>
  </si>
  <si>
    <t>592453110</t>
  </si>
  <si>
    <t>dlažba BEST-KLASIKO 20 x 10 x 8 cm přírodní</t>
  </si>
  <si>
    <t>361417418</t>
  </si>
  <si>
    <t>916231213</t>
  </si>
  <si>
    <t>Osazení chodníkového obrubníku betonového stojatého s boční opěrou do lože z betonu prostého</t>
  </si>
  <si>
    <t>-1976523716</t>
  </si>
  <si>
    <t>592175090</t>
  </si>
  <si>
    <t>obrubník univerzální BEST-LINEA I 50x8x25 cm, přírodní</t>
  </si>
  <si>
    <t>-1362937885</t>
  </si>
  <si>
    <t>404440001R</t>
  </si>
  <si>
    <t>248737886</t>
  </si>
  <si>
    <t>Vodorovná doprava suti do vzdálenosti dle možností zhotovitele se složením - odfrézovaná živice</t>
  </si>
  <si>
    <t>-1374578400</t>
  </si>
  <si>
    <t>753770017</t>
  </si>
  <si>
    <t>106 - CHODNÍKY - Město Milevsko</t>
  </si>
  <si>
    <t>113106123</t>
  </si>
  <si>
    <t>Rozebrání dlažeb komunikací pro pěší ze zámkových dlaždic</t>
  </si>
  <si>
    <t>-1257083059</t>
  </si>
  <si>
    <t>113107131</t>
  </si>
  <si>
    <t>Odstranění podkladu pl do 50 m2 z betonu prostého tl 150 mm</t>
  </si>
  <si>
    <t>-2086643113</t>
  </si>
  <si>
    <t>113107242</t>
  </si>
  <si>
    <t>Odstranění podkladu pl přes 200 m2 živičných tl 100 mm</t>
  </si>
  <si>
    <t>1363127854</t>
  </si>
  <si>
    <t>113202111</t>
  </si>
  <si>
    <t>Vytrhání obrub krajníků obrubníků stojatých</t>
  </si>
  <si>
    <t>1993239046</t>
  </si>
  <si>
    <t>113203111</t>
  </si>
  <si>
    <t>Vytrhání obrub z dlažebních kostek</t>
  </si>
  <si>
    <t>-705053866</t>
  </si>
  <si>
    <t>113204111</t>
  </si>
  <si>
    <t>Vytrhání obrub záhonových</t>
  </si>
  <si>
    <t>1123170416</t>
  </si>
  <si>
    <t>11701079</t>
  </si>
  <si>
    <t>-1218159768</t>
  </si>
  <si>
    <t>-1956349429</t>
  </si>
  <si>
    <t>181301101</t>
  </si>
  <si>
    <t>Rozprostření ornice tl vrstvy do 100 mm pl do 500 m2 v rovině nebo ve svahu do 1:5</t>
  </si>
  <si>
    <t>1222612007</t>
  </si>
  <si>
    <t>103111001</t>
  </si>
  <si>
    <t>Ornice, kompletní dodávka vhodné zeminy pro založení trávníku</t>
  </si>
  <si>
    <t>-415264799</t>
  </si>
  <si>
    <t>181411131</t>
  </si>
  <si>
    <t>Založení parkového trávníku výsevem plochy do 1000 m2 v rovině a ve svahu do 1:5</t>
  </si>
  <si>
    <t>1406646256</t>
  </si>
  <si>
    <t>005724100</t>
  </si>
  <si>
    <t>osivo směs travní parková</t>
  </si>
  <si>
    <t>220374947</t>
  </si>
  <si>
    <t>1059289938</t>
  </si>
  <si>
    <t>564851111</t>
  </si>
  <si>
    <t>Podklad ze štěrkodrtě ŠD tl 150 mm</t>
  </si>
  <si>
    <t>-403389803</t>
  </si>
  <si>
    <t>564851114</t>
  </si>
  <si>
    <t>Podklad ze štěrkodrtě ŠD tl 180 mm</t>
  </si>
  <si>
    <t>587771663</t>
  </si>
  <si>
    <t>1415443462</t>
  </si>
  <si>
    <t>596211133</t>
  </si>
  <si>
    <t>Kladení zámkové dlažby komunikací pro pěší tl 60 mm skupiny C pl přes 300 m2</t>
  </si>
  <si>
    <t>-1291347921</t>
  </si>
  <si>
    <t>592453040</t>
  </si>
  <si>
    <t>dlažba se zámkem BEST-BEATON 20x16,5x6 cm přírodní</t>
  </si>
  <si>
    <t>-289443483</t>
  </si>
  <si>
    <t>592452680</t>
  </si>
  <si>
    <t>dlažba BEST-KLASIKO 20 x 10 x 6 cm barevná - ČERVENÁ</t>
  </si>
  <si>
    <t>-1964116707</t>
  </si>
  <si>
    <t>592452670</t>
  </si>
  <si>
    <t>dlažba BEST-KLASIKO pro nevidomé 20 x 10 x 6 cm barevná</t>
  </si>
  <si>
    <t>-369315358</t>
  </si>
  <si>
    <t>596212232</t>
  </si>
  <si>
    <t>Kladení zámkové dlažby pozemních komunikací tl 80 mm skupiny C pl do 300 m2</t>
  </si>
  <si>
    <t>-953369058</t>
  </si>
  <si>
    <t>592453000</t>
  </si>
  <si>
    <t>dlažba se zámkem BEST-BEATON 20x16,5x8 cm přírodní</t>
  </si>
  <si>
    <t>-1653234548</t>
  </si>
  <si>
    <t>916131213</t>
  </si>
  <si>
    <t>Osazení silničního obrubníku betonového stojatého s boční opěrou do lože z betonu prostého</t>
  </si>
  <si>
    <t>-1003287306</t>
  </si>
  <si>
    <t>592174600</t>
  </si>
  <si>
    <t>obrubník betonový chodníkový ABO 2-15 100x15x25 cm</t>
  </si>
  <si>
    <t>1308743128</t>
  </si>
  <si>
    <t>592174640</t>
  </si>
  <si>
    <t>obrubník betonový silniční Standard 50x15x25 cm</t>
  </si>
  <si>
    <t>-111484556</t>
  </si>
  <si>
    <t>592174710</t>
  </si>
  <si>
    <t>obrubník betonový silniční vnější oblý R 1,0 Standard 78x15x25 cm</t>
  </si>
  <si>
    <t>123806169</t>
  </si>
  <si>
    <t>-2113214823</t>
  </si>
  <si>
    <t>429922330</t>
  </si>
  <si>
    <t>916431111</t>
  </si>
  <si>
    <t>Osazení bezbariérového betonového obrubníku do betonového lože tl 150 mm</t>
  </si>
  <si>
    <t>-675537387</t>
  </si>
  <si>
    <t>592175400</t>
  </si>
  <si>
    <t>obrubník HK přímý 40x33x100 cm šedý</t>
  </si>
  <si>
    <t>-2007748382</t>
  </si>
  <si>
    <t>592175410</t>
  </si>
  <si>
    <t>obrubník HK náběhový pravý 40x33-31x100 cm šedý</t>
  </si>
  <si>
    <t>1599019381</t>
  </si>
  <si>
    <t>592175420</t>
  </si>
  <si>
    <t>obrubník HK náběhový levý 40x31-33x100 cm šedý</t>
  </si>
  <si>
    <t>-532288238</t>
  </si>
  <si>
    <t>592175380</t>
  </si>
  <si>
    <t>obrubník HK přechodový pravý 40x31-H25x100 cm šedý</t>
  </si>
  <si>
    <t>1423172134</t>
  </si>
  <si>
    <t>592175390</t>
  </si>
  <si>
    <t>obrubník HK přechodový levý 40xH25-31x100 cm šedý</t>
  </si>
  <si>
    <t>279628684</t>
  </si>
  <si>
    <t>919735112</t>
  </si>
  <si>
    <t>Řezání stávajícího živičného krytu hl do 100 mm</t>
  </si>
  <si>
    <t>-497629368</t>
  </si>
  <si>
    <t>283230430</t>
  </si>
  <si>
    <t>fólie multifunkční profilovaná (nopová) GUTTABETA N 1 x 20 m</t>
  </si>
  <si>
    <t>-1713429624</t>
  </si>
  <si>
    <t>997221562R</t>
  </si>
  <si>
    <t>Vodorovná doprava suti z kusových materiálů do vzdálenosti dle možností zhotovitele se složením</t>
  </si>
  <si>
    <t>-1249686080</t>
  </si>
  <si>
    <t>997221570R</t>
  </si>
  <si>
    <t>Vodorovná doprava vybouraných hmot do vzdálenosti dle možností zhotovitele se složením</t>
  </si>
  <si>
    <t>994094582</t>
  </si>
  <si>
    <t>997221815</t>
  </si>
  <si>
    <t>Poplatek za uložení betonového odpadu na skládce (skládkovné)</t>
  </si>
  <si>
    <t>-1484465922</t>
  </si>
  <si>
    <t>997221845</t>
  </si>
  <si>
    <t>Poplatek za uložení odpadu z asfaltových povrchů na skládce (skládkovné)</t>
  </si>
  <si>
    <t>1808852190</t>
  </si>
  <si>
    <t>-1068601634</t>
  </si>
  <si>
    <t>Ing.Luboš Vaniš,VL PROJEKT,Líšnice 72,39901 Sepekov</t>
  </si>
  <si>
    <r>
      <t xml:space="preserve">Projektové práce - </t>
    </r>
    <r>
      <rPr>
        <sz val="8"/>
        <color rgb="FFFF0000"/>
        <rFont val="Trebuchet MS"/>
        <family val="2"/>
      </rPr>
      <t>HRADÍ ZADAVATEL</t>
    </r>
  </si>
  <si>
    <r>
      <t xml:space="preserve">Technický dozor investora - </t>
    </r>
    <r>
      <rPr>
        <sz val="8"/>
        <color rgb="FFFF0000"/>
        <rFont val="Trebuchet MS"/>
        <family val="2"/>
      </rPr>
      <t>HRADÍ ZADAVATEL</t>
    </r>
  </si>
  <si>
    <r>
      <t xml:space="preserve">Koordinátor BOZP na staveništi - </t>
    </r>
    <r>
      <rPr>
        <sz val="8"/>
        <color rgb="FFFF0000"/>
        <rFont val="Trebuchet MS"/>
        <family val="2"/>
      </rPr>
      <t>HRADÍ ZADAVATEL</t>
    </r>
  </si>
  <si>
    <r>
      <t>Koordinátor BOZP na staveništi -</t>
    </r>
    <r>
      <rPr>
        <sz val="8"/>
        <color rgb="FFFF0000"/>
        <rFont val="Trebuchet MS"/>
        <family val="2"/>
      </rPr>
      <t xml:space="preserve"> HRADÍ ZADAVATEL</t>
    </r>
  </si>
  <si>
    <r>
      <t xml:space="preserve">Montáž potrubí z PE100 </t>
    </r>
    <r>
      <rPr>
        <sz val="8"/>
        <color rgb="FFFF0000"/>
        <rFont val="Trebuchet MS"/>
        <family val="2"/>
      </rPr>
      <t>SDR 17</t>
    </r>
    <r>
      <rPr>
        <sz val="8"/>
        <rFont val="Trebuchet MS"/>
        <family val="2"/>
      </rPr>
      <t xml:space="preserve"> otevřený výkop svařovaných na tupo D 250 x 14,8 mm</t>
    </r>
  </si>
  <si>
    <r>
      <t xml:space="preserve">potrubí dvouvrstvé PE100 s 10% signalizační vrstvou, </t>
    </r>
    <r>
      <rPr>
        <i/>
        <sz val="8"/>
        <color rgb="FFFF0000"/>
        <rFont val="Trebuchet MS"/>
        <family val="2"/>
      </rPr>
      <t>SDR 17</t>
    </r>
    <r>
      <rPr>
        <i/>
        <sz val="8"/>
        <color rgb="FF0000FF"/>
        <rFont val="Trebuchet MS"/>
        <family val="2"/>
      </rPr>
      <t>, 250x14,8. L=12m</t>
    </r>
  </si>
  <si>
    <r>
      <t xml:space="preserve">Montáž potrubí z PE100 </t>
    </r>
    <r>
      <rPr>
        <sz val="8"/>
        <color rgb="FFFF0000"/>
        <rFont val="Trebuchet MS"/>
        <family val="2"/>
      </rPr>
      <t>SDR 17</t>
    </r>
    <r>
      <rPr>
        <sz val="8"/>
        <rFont val="Trebuchet MS"/>
        <family val="2"/>
      </rPr>
      <t xml:space="preserve"> otevřený výkop svařovaných na tupo D 110 x 6,6 mm</t>
    </r>
  </si>
  <si>
    <r>
      <t xml:space="preserve">potrubí dvouvrstvé PE100 s 10% signalizační vrstvou, </t>
    </r>
    <r>
      <rPr>
        <i/>
        <sz val="8"/>
        <color rgb="FFFF0000"/>
        <rFont val="Trebuchet MS"/>
        <family val="2"/>
      </rPr>
      <t>SDR 17</t>
    </r>
    <r>
      <rPr>
        <i/>
        <sz val="8"/>
        <color rgb="FF0000FF"/>
        <rFont val="Trebuchet MS"/>
        <family val="2"/>
      </rPr>
      <t>, 110x6,6. L=12m</t>
    </r>
  </si>
  <si>
    <t>odbočka 45st. UREA/UR 315/200mm pro potrubí kanalizační žebrované ULTRA 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</si>
</sst>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rgb="FFFF0000"/>
      <name val="Trebuchet MS"/>
      <family val="2"/>
    </font>
    <font>
      <sz val="8"/>
      <color rgb="FFFF0000"/>
      <name val="Trebuchet MS"/>
      <family val="2"/>
    </font>
    <font>
      <b/>
      <sz val="12"/>
      <color rgb="FFFF0000"/>
      <name val="Trebuchet MS"/>
      <family val="2"/>
    </font>
    <font>
      <i/>
      <sz val="8"/>
      <color rgb="FF7030A0"/>
      <name val="Trebuchet MS"/>
      <family val="2"/>
    </font>
    <font>
      <sz val="8"/>
      <color rgb="FF7030A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0" fillId="0" borderId="15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49" fontId="39" fillId="0" borderId="24" xfId="0" applyNumberFormat="1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167" fontId="39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4" fontId="39" fillId="0" borderId="24" xfId="0" applyNumberFormat="1" applyFont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4" fontId="39" fillId="0" borderId="21" xfId="0" applyNumberFormat="1" applyFont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4" fontId="37" fillId="0" borderId="21" xfId="0" applyNumberFormat="1" applyFont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5"/>
  <sheetViews>
    <sheetView showGridLines="0" workbookViewId="0" topLeftCell="A1">
      <pane ySplit="1" topLeftCell="A72" activePane="bottomLeft" state="frozen"/>
      <selection pane="bottomLeft" activeCell="E18" sqref="E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R2" s="180" t="s">
        <v>8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03" t="s">
        <v>12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4"/>
      <c r="AS4" s="18" t="s">
        <v>13</v>
      </c>
      <c r="BS4" s="19" t="s">
        <v>14</v>
      </c>
    </row>
    <row r="5" spans="2:71" ht="14.45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216" t="s">
        <v>16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5"/>
      <c r="AQ5" s="24"/>
      <c r="BS5" s="19" t="s">
        <v>9</v>
      </c>
    </row>
    <row r="6" spans="2:71" ht="36.95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217" t="s">
        <v>18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5"/>
      <c r="AQ6" s="24"/>
      <c r="BS6" s="19" t="s">
        <v>9</v>
      </c>
    </row>
    <row r="7" spans="2:71" ht="14.45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45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 t="s">
        <v>24</v>
      </c>
      <c r="AO8" s="25"/>
      <c r="AP8" s="25"/>
      <c r="AQ8" s="24"/>
      <c r="BS8" s="19" t="s">
        <v>9</v>
      </c>
    </row>
    <row r="9" spans="2:71" ht="14.4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45" customHeight="1">
      <c r="B10" s="23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2:71" ht="18.4" customHeight="1">
      <c r="B11" s="23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2:71" ht="6.9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45" customHeight="1">
      <c r="B13" s="23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5">
      <c r="B14" s="23"/>
      <c r="C14" s="25"/>
      <c r="D14" s="25"/>
      <c r="E14" s="27" t="s">
        <v>22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28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9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45" customHeight="1">
      <c r="B16" s="23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31</v>
      </c>
      <c r="AO16" s="25"/>
      <c r="AP16" s="25"/>
      <c r="AQ16" s="24"/>
      <c r="BS16" s="19" t="s">
        <v>6</v>
      </c>
    </row>
    <row r="17" spans="2:71" ht="18.4" customHeight="1">
      <c r="B17" s="23"/>
      <c r="C17" s="25"/>
      <c r="D17" s="25"/>
      <c r="E17" s="27" t="s">
        <v>1404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32</v>
      </c>
      <c r="AO17" s="25"/>
      <c r="AP17" s="25"/>
      <c r="AQ17" s="24"/>
      <c r="BS17" s="19" t="s">
        <v>33</v>
      </c>
    </row>
    <row r="18" spans="2:71" ht="6.9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5" customHeight="1">
      <c r="B19" s="23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43" ht="18.4" customHeight="1">
      <c r="B20" s="23"/>
      <c r="C20" s="25"/>
      <c r="D20" s="25"/>
      <c r="E20" s="27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4"/>
    </row>
    <row r="21" spans="2:43" ht="6.9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5">
      <c r="B22" s="23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218" t="s">
        <v>5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5"/>
      <c r="AP23" s="25"/>
      <c r="AQ23" s="24"/>
    </row>
    <row r="24" spans="2:43" ht="6.9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9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45" customHeight="1">
      <c r="B26" s="23"/>
      <c r="C26" s="25"/>
      <c r="D26" s="31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0">
        <f>ROUND(AG87,2)</f>
        <v>0</v>
      </c>
      <c r="AL26" s="211"/>
      <c r="AM26" s="211"/>
      <c r="AN26" s="211"/>
      <c r="AO26" s="211"/>
      <c r="AP26" s="25"/>
      <c r="AQ26" s="24"/>
    </row>
    <row r="27" spans="2:43" ht="14.45" customHeight="1">
      <c r="B27" s="23"/>
      <c r="C27" s="25"/>
      <c r="D27" s="31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0">
        <f>ROUND(AG102,2)</f>
        <v>0</v>
      </c>
      <c r="AL27" s="210"/>
      <c r="AM27" s="210"/>
      <c r="AN27" s="210"/>
      <c r="AO27" s="210"/>
      <c r="AP27" s="25"/>
      <c r="AQ27" s="24"/>
    </row>
    <row r="28" spans="2:43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9" customHeight="1">
      <c r="B29" s="32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12">
        <f>ROUND(AK26+AK27,2)</f>
        <v>0</v>
      </c>
      <c r="AL29" s="213"/>
      <c r="AM29" s="213"/>
      <c r="AN29" s="213"/>
      <c r="AO29" s="213"/>
      <c r="AP29" s="33"/>
      <c r="AQ29" s="34"/>
    </row>
    <row r="30" spans="2:43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45" customHeight="1">
      <c r="B31" s="37"/>
      <c r="C31" s="38"/>
      <c r="D31" s="39" t="s">
        <v>39</v>
      </c>
      <c r="E31" s="38"/>
      <c r="F31" s="39" t="s">
        <v>40</v>
      </c>
      <c r="G31" s="38"/>
      <c r="H31" s="38"/>
      <c r="I31" s="38"/>
      <c r="J31" s="38"/>
      <c r="K31" s="38"/>
      <c r="L31" s="207">
        <v>0.21</v>
      </c>
      <c r="M31" s="208"/>
      <c r="N31" s="208"/>
      <c r="O31" s="208"/>
      <c r="P31" s="38"/>
      <c r="Q31" s="38"/>
      <c r="R31" s="38"/>
      <c r="S31" s="38"/>
      <c r="T31" s="41" t="s">
        <v>41</v>
      </c>
      <c r="U31" s="38"/>
      <c r="V31" s="38"/>
      <c r="W31" s="209">
        <f>ROUND(AZ87+SUM(CD103),2)</f>
        <v>0</v>
      </c>
      <c r="X31" s="208"/>
      <c r="Y31" s="208"/>
      <c r="Z31" s="208"/>
      <c r="AA31" s="208"/>
      <c r="AB31" s="208"/>
      <c r="AC31" s="208"/>
      <c r="AD31" s="208"/>
      <c r="AE31" s="208"/>
      <c r="AF31" s="38"/>
      <c r="AG31" s="38"/>
      <c r="AH31" s="38"/>
      <c r="AI31" s="38"/>
      <c r="AJ31" s="38"/>
      <c r="AK31" s="209">
        <f>ROUND(AV87+SUM(BY103),2)</f>
        <v>0</v>
      </c>
      <c r="AL31" s="208"/>
      <c r="AM31" s="208"/>
      <c r="AN31" s="208"/>
      <c r="AO31" s="208"/>
      <c r="AP31" s="38"/>
      <c r="AQ31" s="42"/>
    </row>
    <row r="32" spans="2:43" s="2" customFormat="1" ht="14.45" customHeight="1">
      <c r="B32" s="37"/>
      <c r="C32" s="38"/>
      <c r="D32" s="38"/>
      <c r="E32" s="38"/>
      <c r="F32" s="39" t="s">
        <v>42</v>
      </c>
      <c r="G32" s="38"/>
      <c r="H32" s="38"/>
      <c r="I32" s="38"/>
      <c r="J32" s="38"/>
      <c r="K32" s="38"/>
      <c r="L32" s="207">
        <v>0.15</v>
      </c>
      <c r="M32" s="208"/>
      <c r="N32" s="208"/>
      <c r="O32" s="208"/>
      <c r="P32" s="38"/>
      <c r="Q32" s="38"/>
      <c r="R32" s="38"/>
      <c r="S32" s="38"/>
      <c r="T32" s="41" t="s">
        <v>41</v>
      </c>
      <c r="U32" s="38"/>
      <c r="V32" s="38"/>
      <c r="W32" s="209">
        <f>ROUND(BA87+SUM(CE103),2)</f>
        <v>0</v>
      </c>
      <c r="X32" s="208"/>
      <c r="Y32" s="208"/>
      <c r="Z32" s="208"/>
      <c r="AA32" s="208"/>
      <c r="AB32" s="208"/>
      <c r="AC32" s="208"/>
      <c r="AD32" s="208"/>
      <c r="AE32" s="208"/>
      <c r="AF32" s="38"/>
      <c r="AG32" s="38"/>
      <c r="AH32" s="38"/>
      <c r="AI32" s="38"/>
      <c r="AJ32" s="38"/>
      <c r="AK32" s="209">
        <f>ROUND(AW87+SUM(BZ103),2)</f>
        <v>0</v>
      </c>
      <c r="AL32" s="208"/>
      <c r="AM32" s="208"/>
      <c r="AN32" s="208"/>
      <c r="AO32" s="208"/>
      <c r="AP32" s="38"/>
      <c r="AQ32" s="42"/>
    </row>
    <row r="33" spans="2:43" s="2" customFormat="1" ht="14.45" customHeight="1" hidden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07">
        <v>0.21</v>
      </c>
      <c r="M33" s="208"/>
      <c r="N33" s="208"/>
      <c r="O33" s="208"/>
      <c r="P33" s="38"/>
      <c r="Q33" s="38"/>
      <c r="R33" s="38"/>
      <c r="S33" s="38"/>
      <c r="T33" s="41" t="s">
        <v>41</v>
      </c>
      <c r="U33" s="38"/>
      <c r="V33" s="38"/>
      <c r="W33" s="209">
        <f>ROUND(BB87+SUM(CF103),2)</f>
        <v>0</v>
      </c>
      <c r="X33" s="208"/>
      <c r="Y33" s="208"/>
      <c r="Z33" s="208"/>
      <c r="AA33" s="208"/>
      <c r="AB33" s="208"/>
      <c r="AC33" s="208"/>
      <c r="AD33" s="208"/>
      <c r="AE33" s="208"/>
      <c r="AF33" s="38"/>
      <c r="AG33" s="38"/>
      <c r="AH33" s="38"/>
      <c r="AI33" s="38"/>
      <c r="AJ33" s="38"/>
      <c r="AK33" s="209">
        <v>0</v>
      </c>
      <c r="AL33" s="208"/>
      <c r="AM33" s="208"/>
      <c r="AN33" s="208"/>
      <c r="AO33" s="208"/>
      <c r="AP33" s="38"/>
      <c r="AQ33" s="42"/>
    </row>
    <row r="34" spans="2:43" s="2" customFormat="1" ht="14.45" customHeight="1" hidden="1">
      <c r="B34" s="37"/>
      <c r="C34" s="38"/>
      <c r="D34" s="38"/>
      <c r="E34" s="38"/>
      <c r="F34" s="39" t="s">
        <v>44</v>
      </c>
      <c r="G34" s="38"/>
      <c r="H34" s="38"/>
      <c r="I34" s="38"/>
      <c r="J34" s="38"/>
      <c r="K34" s="38"/>
      <c r="L34" s="207">
        <v>0.15</v>
      </c>
      <c r="M34" s="208"/>
      <c r="N34" s="208"/>
      <c r="O34" s="208"/>
      <c r="P34" s="38"/>
      <c r="Q34" s="38"/>
      <c r="R34" s="38"/>
      <c r="S34" s="38"/>
      <c r="T34" s="41" t="s">
        <v>41</v>
      </c>
      <c r="U34" s="38"/>
      <c r="V34" s="38"/>
      <c r="W34" s="209">
        <f>ROUND(BC87+SUM(CG103),2)</f>
        <v>0</v>
      </c>
      <c r="X34" s="208"/>
      <c r="Y34" s="208"/>
      <c r="Z34" s="208"/>
      <c r="AA34" s="208"/>
      <c r="AB34" s="208"/>
      <c r="AC34" s="208"/>
      <c r="AD34" s="208"/>
      <c r="AE34" s="208"/>
      <c r="AF34" s="38"/>
      <c r="AG34" s="38"/>
      <c r="AH34" s="38"/>
      <c r="AI34" s="38"/>
      <c r="AJ34" s="38"/>
      <c r="AK34" s="209">
        <v>0</v>
      </c>
      <c r="AL34" s="208"/>
      <c r="AM34" s="208"/>
      <c r="AN34" s="208"/>
      <c r="AO34" s="208"/>
      <c r="AP34" s="38"/>
      <c r="AQ34" s="42"/>
    </row>
    <row r="35" spans="2:43" s="2" customFormat="1" ht="14.45" customHeight="1" hidden="1">
      <c r="B35" s="37"/>
      <c r="C35" s="38"/>
      <c r="D35" s="38"/>
      <c r="E35" s="38"/>
      <c r="F35" s="39" t="s">
        <v>45</v>
      </c>
      <c r="G35" s="38"/>
      <c r="H35" s="38"/>
      <c r="I35" s="38"/>
      <c r="J35" s="38"/>
      <c r="K35" s="38"/>
      <c r="L35" s="207">
        <v>0</v>
      </c>
      <c r="M35" s="208"/>
      <c r="N35" s="208"/>
      <c r="O35" s="208"/>
      <c r="P35" s="38"/>
      <c r="Q35" s="38"/>
      <c r="R35" s="38"/>
      <c r="S35" s="38"/>
      <c r="T35" s="41" t="s">
        <v>41</v>
      </c>
      <c r="U35" s="38"/>
      <c r="V35" s="38"/>
      <c r="W35" s="209">
        <f>ROUND(BD87+SUM(CH103),2)</f>
        <v>0</v>
      </c>
      <c r="X35" s="208"/>
      <c r="Y35" s="208"/>
      <c r="Z35" s="208"/>
      <c r="AA35" s="208"/>
      <c r="AB35" s="208"/>
      <c r="AC35" s="208"/>
      <c r="AD35" s="208"/>
      <c r="AE35" s="208"/>
      <c r="AF35" s="38"/>
      <c r="AG35" s="38"/>
      <c r="AH35" s="38"/>
      <c r="AI35" s="38"/>
      <c r="AJ35" s="38"/>
      <c r="AK35" s="209">
        <v>0</v>
      </c>
      <c r="AL35" s="208"/>
      <c r="AM35" s="208"/>
      <c r="AN35" s="208"/>
      <c r="AO35" s="208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47</v>
      </c>
      <c r="U37" s="45"/>
      <c r="V37" s="45"/>
      <c r="W37" s="45"/>
      <c r="X37" s="199" t="s">
        <v>48</v>
      </c>
      <c r="Y37" s="200"/>
      <c r="Z37" s="200"/>
      <c r="AA37" s="200"/>
      <c r="AB37" s="200"/>
      <c r="AC37" s="45"/>
      <c r="AD37" s="45"/>
      <c r="AE37" s="45"/>
      <c r="AF37" s="45"/>
      <c r="AG37" s="45"/>
      <c r="AH37" s="45"/>
      <c r="AI37" s="45"/>
      <c r="AJ37" s="45"/>
      <c r="AK37" s="201">
        <f>SUM(AK29:AK35)</f>
        <v>0</v>
      </c>
      <c r="AL37" s="200"/>
      <c r="AM37" s="200"/>
      <c r="AN37" s="200"/>
      <c r="AO37" s="202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50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51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52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51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52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54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51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52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51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52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" customHeight="1">
      <c r="B76" s="32"/>
      <c r="C76" s="203" t="s">
        <v>55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34"/>
    </row>
    <row r="77" spans="2:43" s="3" customFormat="1" ht="14.45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R2017-003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5" t="str">
        <f>K6</f>
        <v>Milevsko -  Švermova ul. III. etapa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 xml:space="preserve"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IF(AN8="","",AN8)</f>
        <v>24. 8. 2017</v>
      </c>
      <c r="AN80" s="33"/>
      <c r="AO80" s="33"/>
      <c r="AP80" s="33"/>
      <c r="AQ80" s="34"/>
    </row>
    <row r="81" spans="2:43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25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Milevsko, nám. E. Beneše 420, 39901 Milevsko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30</v>
      </c>
      <c r="AJ82" s="33"/>
      <c r="AK82" s="33"/>
      <c r="AL82" s="33"/>
      <c r="AM82" s="194" t="str">
        <f>IF(E17="","",E17)</f>
        <v>Ing.Luboš Vaniš,VL PROJEKT,Líšnice 72,39901 Sepekov</v>
      </c>
      <c r="AN82" s="194"/>
      <c r="AO82" s="194"/>
      <c r="AP82" s="194"/>
      <c r="AQ82" s="34"/>
      <c r="AS82" s="190" t="s">
        <v>56</v>
      </c>
      <c r="AT82" s="191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29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34</v>
      </c>
      <c r="AJ83" s="33"/>
      <c r="AK83" s="33"/>
      <c r="AL83" s="33"/>
      <c r="AM83" s="194" t="str">
        <f>IF(E20="","",E20)</f>
        <v xml:space="preserve"> </v>
      </c>
      <c r="AN83" s="194"/>
      <c r="AO83" s="194"/>
      <c r="AP83" s="194"/>
      <c r="AQ83" s="34"/>
      <c r="AS83" s="192"/>
      <c r="AT83" s="193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92"/>
      <c r="AT84" s="193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95" t="s">
        <v>57</v>
      </c>
      <c r="D85" s="196"/>
      <c r="E85" s="196"/>
      <c r="F85" s="196"/>
      <c r="G85" s="196"/>
      <c r="H85" s="72"/>
      <c r="I85" s="197" t="s">
        <v>58</v>
      </c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7" t="s">
        <v>59</v>
      </c>
      <c r="AH85" s="196"/>
      <c r="AI85" s="196"/>
      <c r="AJ85" s="196"/>
      <c r="AK85" s="196"/>
      <c r="AL85" s="196"/>
      <c r="AM85" s="196"/>
      <c r="AN85" s="197" t="s">
        <v>60</v>
      </c>
      <c r="AO85" s="196"/>
      <c r="AP85" s="198"/>
      <c r="AQ85" s="34"/>
      <c r="AS85" s="73" t="s">
        <v>61</v>
      </c>
      <c r="AT85" s="74" t="s">
        <v>62</v>
      </c>
      <c r="AU85" s="74" t="s">
        <v>63</v>
      </c>
      <c r="AV85" s="74" t="s">
        <v>64</v>
      </c>
      <c r="AW85" s="74" t="s">
        <v>65</v>
      </c>
      <c r="AX85" s="74" t="s">
        <v>66</v>
      </c>
      <c r="AY85" s="74" t="s">
        <v>67</v>
      </c>
      <c r="AZ85" s="74" t="s">
        <v>68</v>
      </c>
      <c r="BA85" s="74" t="s">
        <v>69</v>
      </c>
      <c r="BB85" s="74" t="s">
        <v>70</v>
      </c>
      <c r="BC85" s="74" t="s">
        <v>71</v>
      </c>
      <c r="BD85" s="75" t="s">
        <v>72</v>
      </c>
    </row>
    <row r="86" spans="2:5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45" customHeight="1">
      <c r="B87" s="65"/>
      <c r="C87" s="77" t="s">
        <v>73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5">
        <f>ROUND(AG88+SUM(AG89:AG96),2)</f>
        <v>0</v>
      </c>
      <c r="AH87" s="185"/>
      <c r="AI87" s="185"/>
      <c r="AJ87" s="185"/>
      <c r="AK87" s="185"/>
      <c r="AL87" s="185"/>
      <c r="AM87" s="185"/>
      <c r="AN87" s="178">
        <f aca="true" t="shared" si="0" ref="AN87:AN100">SUM(AG87,AT87)</f>
        <v>0</v>
      </c>
      <c r="AO87" s="178"/>
      <c r="AP87" s="178"/>
      <c r="AQ87" s="68"/>
      <c r="AS87" s="79">
        <f>ROUND(AS88+SUM(AS89:AS96),2)</f>
        <v>0</v>
      </c>
      <c r="AT87" s="80">
        <f aca="true" t="shared" si="1" ref="AT87:AT100">ROUND(SUM(AV87:AW87),2)</f>
        <v>0</v>
      </c>
      <c r="AU87" s="81">
        <f>ROUND(AU88+SUM(AU89:AU96),5)</f>
        <v>35618.51348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ROUND(AZ88+SUM(AZ89:AZ96),2)</f>
        <v>0</v>
      </c>
      <c r="BA87" s="80">
        <f>ROUND(BA88+SUM(BA89:BA96),2)</f>
        <v>0</v>
      </c>
      <c r="BB87" s="80">
        <f>ROUND(BB88+SUM(BB89:BB96),2)</f>
        <v>0</v>
      </c>
      <c r="BC87" s="80">
        <f>ROUND(BC88+SUM(BC89:BC96),2)</f>
        <v>0</v>
      </c>
      <c r="BD87" s="82">
        <f>ROUND(BD88+SUM(BD89:BD96),2)</f>
        <v>0</v>
      </c>
      <c r="BS87" s="83" t="s">
        <v>74</v>
      </c>
      <c r="BT87" s="83" t="s">
        <v>75</v>
      </c>
      <c r="BU87" s="84" t="s">
        <v>76</v>
      </c>
      <c r="BV87" s="83" t="s">
        <v>77</v>
      </c>
      <c r="BW87" s="83" t="s">
        <v>78</v>
      </c>
      <c r="BX87" s="83" t="s">
        <v>79</v>
      </c>
    </row>
    <row r="88" spans="1:76" s="5" customFormat="1" ht="31.5" customHeight="1">
      <c r="A88" s="85" t="s">
        <v>80</v>
      </c>
      <c r="B88" s="86"/>
      <c r="C88" s="87"/>
      <c r="D88" s="189" t="s">
        <v>81</v>
      </c>
      <c r="E88" s="189"/>
      <c r="F88" s="189"/>
      <c r="G88" s="189"/>
      <c r="H88" s="189"/>
      <c r="I88" s="88"/>
      <c r="J88" s="189" t="s">
        <v>82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6">
        <f>'SO-01 A - Splašková kanal...'!M30</f>
        <v>0</v>
      </c>
      <c r="AH88" s="187"/>
      <c r="AI88" s="187"/>
      <c r="AJ88" s="187"/>
      <c r="AK88" s="187"/>
      <c r="AL88" s="187"/>
      <c r="AM88" s="187"/>
      <c r="AN88" s="186">
        <f t="shared" si="0"/>
        <v>0</v>
      </c>
      <c r="AO88" s="187"/>
      <c r="AP88" s="187"/>
      <c r="AQ88" s="89"/>
      <c r="AS88" s="90">
        <f>'SO-01 A - Splašková kanal...'!M28</f>
        <v>0</v>
      </c>
      <c r="AT88" s="91">
        <f t="shared" si="1"/>
        <v>0</v>
      </c>
      <c r="AU88" s="92">
        <f>'SO-01 A - Splašková kanal...'!W126</f>
        <v>10104.227661</v>
      </c>
      <c r="AV88" s="91">
        <f>'SO-01 A - Splašková kanal...'!M32</f>
        <v>0</v>
      </c>
      <c r="AW88" s="91">
        <f>'SO-01 A - Splašková kanal...'!M33</f>
        <v>0</v>
      </c>
      <c r="AX88" s="91">
        <f>'SO-01 A - Splašková kanal...'!M34</f>
        <v>0</v>
      </c>
      <c r="AY88" s="91">
        <f>'SO-01 A - Splašková kanal...'!M35</f>
        <v>0</v>
      </c>
      <c r="AZ88" s="91">
        <f>'SO-01 A - Splašková kanal...'!H32</f>
        <v>0</v>
      </c>
      <c r="BA88" s="91">
        <f>'SO-01 A - Splašková kanal...'!H33</f>
        <v>0</v>
      </c>
      <c r="BB88" s="91">
        <f>'SO-01 A - Splašková kanal...'!H34</f>
        <v>0</v>
      </c>
      <c r="BC88" s="91">
        <f>'SO-01 A - Splašková kanal...'!H35</f>
        <v>0</v>
      </c>
      <c r="BD88" s="93">
        <f>'SO-01 A - Splašková kanal...'!H36</f>
        <v>0</v>
      </c>
      <c r="BT88" s="94" t="s">
        <v>83</v>
      </c>
      <c r="BV88" s="94" t="s">
        <v>77</v>
      </c>
      <c r="BW88" s="94" t="s">
        <v>84</v>
      </c>
      <c r="BX88" s="94" t="s">
        <v>78</v>
      </c>
    </row>
    <row r="89" spans="1:76" s="5" customFormat="1" ht="31.5" customHeight="1">
      <c r="A89" s="85" t="s">
        <v>80</v>
      </c>
      <c r="B89" s="86"/>
      <c r="C89" s="87"/>
      <c r="D89" s="189" t="s">
        <v>85</v>
      </c>
      <c r="E89" s="189"/>
      <c r="F89" s="189"/>
      <c r="G89" s="189"/>
      <c r="H89" s="189"/>
      <c r="I89" s="88"/>
      <c r="J89" s="189" t="s">
        <v>86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6">
        <f>'SO-01 P - Splašková kanal...'!M30</f>
        <v>0</v>
      </c>
      <c r="AH89" s="187"/>
      <c r="AI89" s="187"/>
      <c r="AJ89" s="187"/>
      <c r="AK89" s="187"/>
      <c r="AL89" s="187"/>
      <c r="AM89" s="187"/>
      <c r="AN89" s="186">
        <f t="shared" si="0"/>
        <v>0</v>
      </c>
      <c r="AO89" s="187"/>
      <c r="AP89" s="187"/>
      <c r="AQ89" s="89"/>
      <c r="AS89" s="90">
        <f>'SO-01 P - Splašková kanal...'!M28</f>
        <v>0</v>
      </c>
      <c r="AT89" s="91">
        <f t="shared" si="1"/>
        <v>0</v>
      </c>
      <c r="AU89" s="92">
        <f>'SO-01 P - Splašková kanal...'!W123</f>
        <v>2946.1535000000003</v>
      </c>
      <c r="AV89" s="91">
        <f>'SO-01 P - Splašková kanal...'!M32</f>
        <v>0</v>
      </c>
      <c r="AW89" s="91">
        <f>'SO-01 P - Splašková kanal...'!M33</f>
        <v>0</v>
      </c>
      <c r="AX89" s="91">
        <f>'SO-01 P - Splašková kanal...'!M34</f>
        <v>0</v>
      </c>
      <c r="AY89" s="91">
        <f>'SO-01 P - Splašková kanal...'!M35</f>
        <v>0</v>
      </c>
      <c r="AZ89" s="91">
        <f>'SO-01 P - Splašková kanal...'!H32</f>
        <v>0</v>
      </c>
      <c r="BA89" s="91">
        <f>'SO-01 P - Splašková kanal...'!H33</f>
        <v>0</v>
      </c>
      <c r="BB89" s="91">
        <f>'SO-01 P - Splašková kanal...'!H34</f>
        <v>0</v>
      </c>
      <c r="BC89" s="91">
        <f>'SO-01 P - Splašková kanal...'!H35</f>
        <v>0</v>
      </c>
      <c r="BD89" s="93">
        <f>'SO-01 P - Splašková kanal...'!H36</f>
        <v>0</v>
      </c>
      <c r="BT89" s="94" t="s">
        <v>83</v>
      </c>
      <c r="BV89" s="94" t="s">
        <v>77</v>
      </c>
      <c r="BW89" s="94" t="s">
        <v>87</v>
      </c>
      <c r="BX89" s="94" t="s">
        <v>78</v>
      </c>
    </row>
    <row r="90" spans="1:76" s="5" customFormat="1" ht="31.5" customHeight="1">
      <c r="A90" s="85" t="s">
        <v>80</v>
      </c>
      <c r="B90" s="86"/>
      <c r="C90" s="87"/>
      <c r="D90" s="189" t="s">
        <v>88</v>
      </c>
      <c r="E90" s="189"/>
      <c r="F90" s="189"/>
      <c r="G90" s="189"/>
      <c r="H90" s="189"/>
      <c r="I90" s="88"/>
      <c r="J90" s="189" t="s">
        <v>89</v>
      </c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6">
        <f>'SO-02 A - Dešťová kanaliz...'!M30</f>
        <v>0</v>
      </c>
      <c r="AH90" s="187"/>
      <c r="AI90" s="187"/>
      <c r="AJ90" s="187"/>
      <c r="AK90" s="187"/>
      <c r="AL90" s="187"/>
      <c r="AM90" s="187"/>
      <c r="AN90" s="186">
        <f t="shared" si="0"/>
        <v>0</v>
      </c>
      <c r="AO90" s="187"/>
      <c r="AP90" s="187"/>
      <c r="AQ90" s="89"/>
      <c r="AS90" s="90">
        <f>'SO-02 A - Dešťová kanaliz...'!M28</f>
        <v>0</v>
      </c>
      <c r="AT90" s="91">
        <f t="shared" si="1"/>
        <v>0</v>
      </c>
      <c r="AU90" s="92">
        <f>'SO-02 A - Dešťová kanaliz...'!W126</f>
        <v>8603.898039999998</v>
      </c>
      <c r="AV90" s="91">
        <f>'SO-02 A - Dešťová kanaliz...'!M32</f>
        <v>0</v>
      </c>
      <c r="AW90" s="91">
        <f>'SO-02 A - Dešťová kanaliz...'!M33</f>
        <v>0</v>
      </c>
      <c r="AX90" s="91">
        <f>'SO-02 A - Dešťová kanaliz...'!M34</f>
        <v>0</v>
      </c>
      <c r="AY90" s="91">
        <f>'SO-02 A - Dešťová kanaliz...'!M35</f>
        <v>0</v>
      </c>
      <c r="AZ90" s="91">
        <f>'SO-02 A - Dešťová kanaliz...'!H32</f>
        <v>0</v>
      </c>
      <c r="BA90" s="91">
        <f>'SO-02 A - Dešťová kanaliz...'!H33</f>
        <v>0</v>
      </c>
      <c r="BB90" s="91">
        <f>'SO-02 A - Dešťová kanaliz...'!H34</f>
        <v>0</v>
      </c>
      <c r="BC90" s="91">
        <f>'SO-02 A - Dešťová kanaliz...'!H35</f>
        <v>0</v>
      </c>
      <c r="BD90" s="93">
        <f>'SO-02 A - Dešťová kanaliz...'!H36</f>
        <v>0</v>
      </c>
      <c r="BT90" s="94" t="s">
        <v>83</v>
      </c>
      <c r="BV90" s="94" t="s">
        <v>77</v>
      </c>
      <c r="BW90" s="94" t="s">
        <v>90</v>
      </c>
      <c r="BX90" s="94" t="s">
        <v>78</v>
      </c>
    </row>
    <row r="91" spans="1:76" s="5" customFormat="1" ht="31.5" customHeight="1">
      <c r="A91" s="85" t="s">
        <v>80</v>
      </c>
      <c r="B91" s="86"/>
      <c r="C91" s="87"/>
      <c r="D91" s="189" t="s">
        <v>91</v>
      </c>
      <c r="E91" s="189"/>
      <c r="F91" s="189"/>
      <c r="G91" s="189"/>
      <c r="H91" s="189"/>
      <c r="I91" s="88"/>
      <c r="J91" s="189" t="s">
        <v>92</v>
      </c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6">
        <f>'SO-02 P - Dešťová kanaliz...'!M30</f>
        <v>0</v>
      </c>
      <c r="AH91" s="187"/>
      <c r="AI91" s="187"/>
      <c r="AJ91" s="187"/>
      <c r="AK91" s="187"/>
      <c r="AL91" s="187"/>
      <c r="AM91" s="187"/>
      <c r="AN91" s="186">
        <f t="shared" si="0"/>
        <v>0</v>
      </c>
      <c r="AO91" s="187"/>
      <c r="AP91" s="187"/>
      <c r="AQ91" s="89"/>
      <c r="AS91" s="90">
        <f>'SO-02 P - Dešťová kanaliz...'!M28</f>
        <v>0</v>
      </c>
      <c r="AT91" s="91">
        <f t="shared" si="1"/>
        <v>0</v>
      </c>
      <c r="AU91" s="92">
        <f>'SO-02 P - Dešťová kanaliz...'!W123</f>
        <v>1764.7318</v>
      </c>
      <c r="AV91" s="91">
        <f>'SO-02 P - Dešťová kanaliz...'!M32</f>
        <v>0</v>
      </c>
      <c r="AW91" s="91">
        <f>'SO-02 P - Dešťová kanaliz...'!M33</f>
        <v>0</v>
      </c>
      <c r="AX91" s="91">
        <f>'SO-02 P - Dešťová kanaliz...'!M34</f>
        <v>0</v>
      </c>
      <c r="AY91" s="91">
        <f>'SO-02 P - Dešťová kanaliz...'!M35</f>
        <v>0</v>
      </c>
      <c r="AZ91" s="91">
        <f>'SO-02 P - Dešťová kanaliz...'!H32</f>
        <v>0</v>
      </c>
      <c r="BA91" s="91">
        <f>'SO-02 P - Dešťová kanaliz...'!H33</f>
        <v>0</v>
      </c>
      <c r="BB91" s="91">
        <f>'SO-02 P - Dešťová kanaliz...'!H34</f>
        <v>0</v>
      </c>
      <c r="BC91" s="91">
        <f>'SO-02 P - Dešťová kanaliz...'!H35</f>
        <v>0</v>
      </c>
      <c r="BD91" s="93">
        <f>'SO-02 P - Dešťová kanaliz...'!H36</f>
        <v>0</v>
      </c>
      <c r="BT91" s="94" t="s">
        <v>83</v>
      </c>
      <c r="BV91" s="94" t="s">
        <v>77</v>
      </c>
      <c r="BW91" s="94" t="s">
        <v>93</v>
      </c>
      <c r="BX91" s="94" t="s">
        <v>78</v>
      </c>
    </row>
    <row r="92" spans="1:76" s="5" customFormat="1" ht="31.5" customHeight="1">
      <c r="A92" s="85" t="s">
        <v>80</v>
      </c>
      <c r="B92" s="86"/>
      <c r="C92" s="87"/>
      <c r="D92" s="189" t="s">
        <v>94</v>
      </c>
      <c r="E92" s="189"/>
      <c r="F92" s="189"/>
      <c r="G92" s="189"/>
      <c r="H92" s="189"/>
      <c r="I92" s="88"/>
      <c r="J92" s="189" t="s">
        <v>95</v>
      </c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6">
        <f>'SO-03 A - Vodovod  A'!M30</f>
        <v>0</v>
      </c>
      <c r="AH92" s="187"/>
      <c r="AI92" s="187"/>
      <c r="AJ92" s="187"/>
      <c r="AK92" s="187"/>
      <c r="AL92" s="187"/>
      <c r="AM92" s="187"/>
      <c r="AN92" s="186">
        <f t="shared" si="0"/>
        <v>0</v>
      </c>
      <c r="AO92" s="187"/>
      <c r="AP92" s="187"/>
      <c r="AQ92" s="89"/>
      <c r="AS92" s="90">
        <f>'SO-03 A - Vodovod  A'!M28</f>
        <v>0</v>
      </c>
      <c r="AT92" s="91">
        <f t="shared" si="1"/>
        <v>0</v>
      </c>
      <c r="AU92" s="92">
        <f>'SO-03 A - Vodovod  A'!W121</f>
        <v>5103.038477</v>
      </c>
      <c r="AV92" s="91">
        <f>'SO-03 A - Vodovod  A'!M32</f>
        <v>0</v>
      </c>
      <c r="AW92" s="91">
        <f>'SO-03 A - Vodovod  A'!M33</f>
        <v>0</v>
      </c>
      <c r="AX92" s="91">
        <f>'SO-03 A - Vodovod  A'!M34</f>
        <v>0</v>
      </c>
      <c r="AY92" s="91">
        <f>'SO-03 A - Vodovod  A'!M35</f>
        <v>0</v>
      </c>
      <c r="AZ92" s="91">
        <f>'SO-03 A - Vodovod  A'!H32</f>
        <v>0</v>
      </c>
      <c r="BA92" s="91">
        <f>'SO-03 A - Vodovod  A'!H33</f>
        <v>0</v>
      </c>
      <c r="BB92" s="91">
        <f>'SO-03 A - Vodovod  A'!H34</f>
        <v>0</v>
      </c>
      <c r="BC92" s="91">
        <f>'SO-03 A - Vodovod  A'!H35</f>
        <v>0</v>
      </c>
      <c r="BD92" s="93">
        <f>'SO-03 A - Vodovod  A'!H36</f>
        <v>0</v>
      </c>
      <c r="BT92" s="94" t="s">
        <v>83</v>
      </c>
      <c r="BV92" s="94" t="s">
        <v>77</v>
      </c>
      <c r="BW92" s="94" t="s">
        <v>96</v>
      </c>
      <c r="BX92" s="94" t="s">
        <v>78</v>
      </c>
    </row>
    <row r="93" spans="1:76" s="5" customFormat="1" ht="31.5" customHeight="1">
      <c r="A93" s="85" t="s">
        <v>80</v>
      </c>
      <c r="B93" s="86"/>
      <c r="C93" s="87"/>
      <c r="D93" s="189" t="s">
        <v>97</v>
      </c>
      <c r="E93" s="189"/>
      <c r="F93" s="189"/>
      <c r="G93" s="189"/>
      <c r="H93" s="189"/>
      <c r="I93" s="88"/>
      <c r="J93" s="189" t="s">
        <v>98</v>
      </c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6">
        <f>'SO-03 P - Vodovod - přípojky'!M30</f>
        <v>0</v>
      </c>
      <c r="AH93" s="187"/>
      <c r="AI93" s="187"/>
      <c r="AJ93" s="187"/>
      <c r="AK93" s="187"/>
      <c r="AL93" s="187"/>
      <c r="AM93" s="187"/>
      <c r="AN93" s="186">
        <f t="shared" si="0"/>
        <v>0</v>
      </c>
      <c r="AO93" s="187"/>
      <c r="AP93" s="187"/>
      <c r="AQ93" s="89"/>
      <c r="AS93" s="90">
        <f>'SO-03 P - Vodovod - přípojky'!M28</f>
        <v>0</v>
      </c>
      <c r="AT93" s="91">
        <f t="shared" si="1"/>
        <v>0</v>
      </c>
      <c r="AU93" s="92">
        <f>'SO-03 P - Vodovod - přípojky'!W122</f>
        <v>2051.324951</v>
      </c>
      <c r="AV93" s="91">
        <f>'SO-03 P - Vodovod - přípojky'!M32</f>
        <v>0</v>
      </c>
      <c r="AW93" s="91">
        <f>'SO-03 P - Vodovod - přípojky'!M33</f>
        <v>0</v>
      </c>
      <c r="AX93" s="91">
        <f>'SO-03 P - Vodovod - přípojky'!M34</f>
        <v>0</v>
      </c>
      <c r="AY93" s="91">
        <f>'SO-03 P - Vodovod - přípojky'!M35</f>
        <v>0</v>
      </c>
      <c r="AZ93" s="91">
        <f>'SO-03 P - Vodovod - přípojky'!H32</f>
        <v>0</v>
      </c>
      <c r="BA93" s="91">
        <f>'SO-03 P - Vodovod - přípojky'!H33</f>
        <v>0</v>
      </c>
      <c r="BB93" s="91">
        <f>'SO-03 P - Vodovod - přípojky'!H34</f>
        <v>0</v>
      </c>
      <c r="BC93" s="91">
        <f>'SO-03 P - Vodovod - přípojky'!H35</f>
        <v>0</v>
      </c>
      <c r="BD93" s="93">
        <f>'SO-03 P - Vodovod - přípojky'!H36</f>
        <v>0</v>
      </c>
      <c r="BT93" s="94" t="s">
        <v>83</v>
      </c>
      <c r="BV93" s="94" t="s">
        <v>77</v>
      </c>
      <c r="BW93" s="94" t="s">
        <v>99</v>
      </c>
      <c r="BX93" s="94" t="s">
        <v>78</v>
      </c>
    </row>
    <row r="94" spans="1:76" s="5" customFormat="1" ht="16.5" customHeight="1">
      <c r="A94" s="85" t="s">
        <v>80</v>
      </c>
      <c r="B94" s="86"/>
      <c r="C94" s="87"/>
      <c r="D94" s="189" t="s">
        <v>100</v>
      </c>
      <c r="E94" s="189"/>
      <c r="F94" s="189"/>
      <c r="G94" s="189"/>
      <c r="H94" s="189"/>
      <c r="I94" s="88"/>
      <c r="J94" s="189" t="s">
        <v>101</v>
      </c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6">
        <f>'VO - Veřejné osvětlení'!M30</f>
        <v>0</v>
      </c>
      <c r="AH94" s="187"/>
      <c r="AI94" s="187"/>
      <c r="AJ94" s="187"/>
      <c r="AK94" s="187"/>
      <c r="AL94" s="187"/>
      <c r="AM94" s="187"/>
      <c r="AN94" s="186">
        <f t="shared" si="0"/>
        <v>0</v>
      </c>
      <c r="AO94" s="187"/>
      <c r="AP94" s="187"/>
      <c r="AQ94" s="89"/>
      <c r="AS94" s="90">
        <f>'VO - Veřejné osvětlení'!M28</f>
        <v>0</v>
      </c>
      <c r="AT94" s="91">
        <f t="shared" si="1"/>
        <v>0</v>
      </c>
      <c r="AU94" s="92">
        <f>'VO - Veřejné osvětlení'!W120</f>
        <v>932.6380049999999</v>
      </c>
      <c r="AV94" s="91">
        <f>'VO - Veřejné osvětlení'!M32</f>
        <v>0</v>
      </c>
      <c r="AW94" s="91">
        <f>'VO - Veřejné osvětlení'!M33</f>
        <v>0</v>
      </c>
      <c r="AX94" s="91">
        <f>'VO - Veřejné osvětlení'!M34</f>
        <v>0</v>
      </c>
      <c r="AY94" s="91">
        <f>'VO - Veřejné osvětlení'!M35</f>
        <v>0</v>
      </c>
      <c r="AZ94" s="91">
        <f>'VO - Veřejné osvětlení'!H32</f>
        <v>0</v>
      </c>
      <c r="BA94" s="91">
        <f>'VO - Veřejné osvětlení'!H33</f>
        <v>0</v>
      </c>
      <c r="BB94" s="91">
        <f>'VO - Veřejné osvětlení'!H34</f>
        <v>0</v>
      </c>
      <c r="BC94" s="91">
        <f>'VO - Veřejné osvětlení'!H35</f>
        <v>0</v>
      </c>
      <c r="BD94" s="93">
        <f>'VO - Veřejné osvětlení'!H36</f>
        <v>0</v>
      </c>
      <c r="BT94" s="94" t="s">
        <v>83</v>
      </c>
      <c r="BV94" s="94" t="s">
        <v>77</v>
      </c>
      <c r="BW94" s="94" t="s">
        <v>102</v>
      </c>
      <c r="BX94" s="94" t="s">
        <v>78</v>
      </c>
    </row>
    <row r="95" spans="1:76" s="5" customFormat="1" ht="16.5" customHeight="1">
      <c r="A95" s="85" t="s">
        <v>80</v>
      </c>
      <c r="B95" s="86"/>
      <c r="C95" s="87"/>
      <c r="D95" s="189" t="s">
        <v>103</v>
      </c>
      <c r="E95" s="189"/>
      <c r="F95" s="189"/>
      <c r="G95" s="189"/>
      <c r="H95" s="189"/>
      <c r="I95" s="88"/>
      <c r="J95" s="189" t="s">
        <v>104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6">
        <f>'STL - Plynovod'!M30</f>
        <v>0</v>
      </c>
      <c r="AH95" s="187"/>
      <c r="AI95" s="187"/>
      <c r="AJ95" s="187"/>
      <c r="AK95" s="187"/>
      <c r="AL95" s="187"/>
      <c r="AM95" s="187"/>
      <c r="AN95" s="186">
        <f t="shared" si="0"/>
        <v>0</v>
      </c>
      <c r="AO95" s="187"/>
      <c r="AP95" s="187"/>
      <c r="AQ95" s="89"/>
      <c r="AS95" s="90">
        <f>'STL - Plynovod'!M28</f>
        <v>0</v>
      </c>
      <c r="AT95" s="91">
        <f t="shared" si="1"/>
        <v>0</v>
      </c>
      <c r="AU95" s="92">
        <f>'STL - Plynovod'!W111</f>
        <v>82.712</v>
      </c>
      <c r="AV95" s="91">
        <f>'STL - Plynovod'!M32</f>
        <v>0</v>
      </c>
      <c r="AW95" s="91">
        <f>'STL - Plynovod'!M33</f>
        <v>0</v>
      </c>
      <c r="AX95" s="91">
        <f>'STL - Plynovod'!M34</f>
        <v>0</v>
      </c>
      <c r="AY95" s="91">
        <f>'STL - Plynovod'!M35</f>
        <v>0</v>
      </c>
      <c r="AZ95" s="91">
        <f>'STL - Plynovod'!H32</f>
        <v>0</v>
      </c>
      <c r="BA95" s="91">
        <f>'STL - Plynovod'!H33</f>
        <v>0</v>
      </c>
      <c r="BB95" s="91">
        <f>'STL - Plynovod'!H34</f>
        <v>0</v>
      </c>
      <c r="BC95" s="91">
        <f>'STL - Plynovod'!H35</f>
        <v>0</v>
      </c>
      <c r="BD95" s="93">
        <f>'STL - Plynovod'!H36</f>
        <v>0</v>
      </c>
      <c r="BT95" s="94" t="s">
        <v>83</v>
      </c>
      <c r="BV95" s="94" t="s">
        <v>77</v>
      </c>
      <c r="BW95" s="94" t="s">
        <v>105</v>
      </c>
      <c r="BX95" s="94" t="s">
        <v>78</v>
      </c>
    </row>
    <row r="96" spans="2:76" s="5" customFormat="1" ht="47.25" customHeight="1">
      <c r="B96" s="86"/>
      <c r="C96" s="87"/>
      <c r="D96" s="189" t="s">
        <v>106</v>
      </c>
      <c r="E96" s="189"/>
      <c r="F96" s="189"/>
      <c r="G96" s="189"/>
      <c r="H96" s="189"/>
      <c r="I96" s="88"/>
      <c r="J96" s="189" t="s">
        <v>107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8">
        <f>ROUND(SUM(AG97:AG100),2)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89"/>
      <c r="AS96" s="90">
        <f>ROUND(SUM(AS97:AS100),2)</f>
        <v>0</v>
      </c>
      <c r="AT96" s="91">
        <f t="shared" si="1"/>
        <v>0</v>
      </c>
      <c r="AU96" s="92">
        <f>ROUND(SUM(AU97:AU100),5)</f>
        <v>4029.78905</v>
      </c>
      <c r="AV96" s="91">
        <f>ROUND(AZ96*L31,2)</f>
        <v>0</v>
      </c>
      <c r="AW96" s="91">
        <f>ROUND(BA96*L32,2)</f>
        <v>0</v>
      </c>
      <c r="AX96" s="91">
        <f>ROUND(BB96*L31,2)</f>
        <v>0</v>
      </c>
      <c r="AY96" s="91">
        <f>ROUND(BC96*L32,2)</f>
        <v>0</v>
      </c>
      <c r="AZ96" s="91">
        <f>ROUND(SUM(AZ97:AZ100),2)</f>
        <v>0</v>
      </c>
      <c r="BA96" s="91">
        <f>ROUND(SUM(BA97:BA100),2)</f>
        <v>0</v>
      </c>
      <c r="BB96" s="91">
        <f>ROUND(SUM(BB97:BB100),2)</f>
        <v>0</v>
      </c>
      <c r="BC96" s="91">
        <f>ROUND(SUM(BC97:BC100),2)</f>
        <v>0</v>
      </c>
      <c r="BD96" s="93">
        <f>ROUND(SUM(BD97:BD100),2)</f>
        <v>0</v>
      </c>
      <c r="BS96" s="94" t="s">
        <v>74</v>
      </c>
      <c r="BT96" s="94" t="s">
        <v>83</v>
      </c>
      <c r="BU96" s="94" t="s">
        <v>76</v>
      </c>
      <c r="BV96" s="94" t="s">
        <v>77</v>
      </c>
      <c r="BW96" s="94" t="s">
        <v>108</v>
      </c>
      <c r="BX96" s="94" t="s">
        <v>78</v>
      </c>
    </row>
    <row r="97" spans="1:76" s="6" customFormat="1" ht="16.5" customHeight="1">
      <c r="A97" s="85" t="s">
        <v>80</v>
      </c>
      <c r="B97" s="95"/>
      <c r="C97" s="96"/>
      <c r="D97" s="96"/>
      <c r="E97" s="184" t="s">
        <v>109</v>
      </c>
      <c r="F97" s="184"/>
      <c r="G97" s="184"/>
      <c r="H97" s="184"/>
      <c r="I97" s="184"/>
      <c r="J97" s="96"/>
      <c r="K97" s="184" t="s">
        <v>110</v>
      </c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2">
        <f>'001 - VRN'!M31</f>
        <v>0</v>
      </c>
      <c r="AH97" s="183"/>
      <c r="AI97" s="183"/>
      <c r="AJ97" s="183"/>
      <c r="AK97" s="183"/>
      <c r="AL97" s="183"/>
      <c r="AM97" s="183"/>
      <c r="AN97" s="182">
        <f t="shared" si="0"/>
        <v>0</v>
      </c>
      <c r="AO97" s="183"/>
      <c r="AP97" s="183"/>
      <c r="AQ97" s="97"/>
      <c r="AS97" s="98">
        <f>'001 - VRN'!M29</f>
        <v>0</v>
      </c>
      <c r="AT97" s="99">
        <f t="shared" si="1"/>
        <v>0</v>
      </c>
      <c r="AU97" s="100">
        <f>'001 - VRN'!W115</f>
        <v>0</v>
      </c>
      <c r="AV97" s="99">
        <f>'001 - VRN'!M33</f>
        <v>0</v>
      </c>
      <c r="AW97" s="99">
        <f>'001 - VRN'!M34</f>
        <v>0</v>
      </c>
      <c r="AX97" s="99">
        <f>'001 - VRN'!M35</f>
        <v>0</v>
      </c>
      <c r="AY97" s="99">
        <f>'001 - VRN'!M36</f>
        <v>0</v>
      </c>
      <c r="AZ97" s="99">
        <f>'001 - VRN'!H33</f>
        <v>0</v>
      </c>
      <c r="BA97" s="99">
        <f>'001 - VRN'!H34</f>
        <v>0</v>
      </c>
      <c r="BB97" s="99">
        <f>'001 - VRN'!H35</f>
        <v>0</v>
      </c>
      <c r="BC97" s="99">
        <f>'001 - VRN'!H36</f>
        <v>0</v>
      </c>
      <c r="BD97" s="101">
        <f>'001 - VRN'!H37</f>
        <v>0</v>
      </c>
      <c r="BT97" s="102" t="s">
        <v>111</v>
      </c>
      <c r="BV97" s="102" t="s">
        <v>77</v>
      </c>
      <c r="BW97" s="102" t="s">
        <v>112</v>
      </c>
      <c r="BX97" s="102" t="s">
        <v>108</v>
      </c>
    </row>
    <row r="98" spans="1:76" s="6" customFormat="1" ht="16.5" customHeight="1">
      <c r="A98" s="85" t="s">
        <v>80</v>
      </c>
      <c r="B98" s="95"/>
      <c r="C98" s="96"/>
      <c r="D98" s="96"/>
      <c r="E98" s="184" t="s">
        <v>113</v>
      </c>
      <c r="F98" s="184"/>
      <c r="G98" s="184"/>
      <c r="H98" s="184"/>
      <c r="I98" s="184"/>
      <c r="J98" s="96"/>
      <c r="K98" s="184" t="s">
        <v>114</v>
      </c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2">
        <f>'103 - KOMUNIKACE - SÚS JčK'!M31</f>
        <v>0</v>
      </c>
      <c r="AH98" s="183"/>
      <c r="AI98" s="183"/>
      <c r="AJ98" s="183"/>
      <c r="AK98" s="183"/>
      <c r="AL98" s="183"/>
      <c r="AM98" s="183"/>
      <c r="AN98" s="182">
        <f t="shared" si="0"/>
        <v>0</v>
      </c>
      <c r="AO98" s="183"/>
      <c r="AP98" s="183"/>
      <c r="AQ98" s="97"/>
      <c r="AS98" s="98">
        <f>'103 - KOMUNIKACE - SÚS JčK'!M29</f>
        <v>0</v>
      </c>
      <c r="AT98" s="99">
        <f t="shared" si="1"/>
        <v>0</v>
      </c>
      <c r="AU98" s="100">
        <f>'103 - KOMUNIKACE - SÚS JčK'!W117</f>
        <v>357.05563</v>
      </c>
      <c r="AV98" s="99">
        <f>'103 - KOMUNIKACE - SÚS JčK'!M33</f>
        <v>0</v>
      </c>
      <c r="AW98" s="99">
        <f>'103 - KOMUNIKACE - SÚS JčK'!M34</f>
        <v>0</v>
      </c>
      <c r="AX98" s="99">
        <f>'103 - KOMUNIKACE - SÚS JčK'!M35</f>
        <v>0</v>
      </c>
      <c r="AY98" s="99">
        <f>'103 - KOMUNIKACE - SÚS JčK'!M36</f>
        <v>0</v>
      </c>
      <c r="AZ98" s="99">
        <f>'103 - KOMUNIKACE - SÚS JčK'!H33</f>
        <v>0</v>
      </c>
      <c r="BA98" s="99">
        <f>'103 - KOMUNIKACE - SÚS JčK'!H34</f>
        <v>0</v>
      </c>
      <c r="BB98" s="99">
        <f>'103 - KOMUNIKACE - SÚS JčK'!H35</f>
        <v>0</v>
      </c>
      <c r="BC98" s="99">
        <f>'103 - KOMUNIKACE - SÚS JčK'!H36</f>
        <v>0</v>
      </c>
      <c r="BD98" s="101">
        <f>'103 - KOMUNIKACE - SÚS JčK'!H37</f>
        <v>0</v>
      </c>
      <c r="BT98" s="102" t="s">
        <v>111</v>
      </c>
      <c r="BV98" s="102" t="s">
        <v>77</v>
      </c>
      <c r="BW98" s="102" t="s">
        <v>115</v>
      </c>
      <c r="BX98" s="102" t="s">
        <v>108</v>
      </c>
    </row>
    <row r="99" spans="1:76" s="6" customFormat="1" ht="16.5" customHeight="1">
      <c r="A99" s="85" t="s">
        <v>80</v>
      </c>
      <c r="B99" s="95"/>
      <c r="C99" s="96"/>
      <c r="D99" s="96"/>
      <c r="E99" s="184" t="s">
        <v>116</v>
      </c>
      <c r="F99" s="184"/>
      <c r="G99" s="184"/>
      <c r="H99" s="184"/>
      <c r="I99" s="184"/>
      <c r="J99" s="96"/>
      <c r="K99" s="184" t="s">
        <v>117</v>
      </c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2">
        <f>'103.1 - KOMUNIKACE - Měst...'!M31</f>
        <v>0</v>
      </c>
      <c r="AH99" s="183"/>
      <c r="AI99" s="183"/>
      <c r="AJ99" s="183"/>
      <c r="AK99" s="183"/>
      <c r="AL99" s="183"/>
      <c r="AM99" s="183"/>
      <c r="AN99" s="182">
        <f t="shared" si="0"/>
        <v>0</v>
      </c>
      <c r="AO99" s="183"/>
      <c r="AP99" s="183"/>
      <c r="AQ99" s="97"/>
      <c r="AS99" s="98">
        <f>'103.1 - KOMUNIKACE - Měst...'!M29</f>
        <v>0</v>
      </c>
      <c r="AT99" s="99">
        <f t="shared" si="1"/>
        <v>0</v>
      </c>
      <c r="AU99" s="100">
        <f>'103.1 - KOMUNIKACE - Měst...'!W119</f>
        <v>1975.2115180000003</v>
      </c>
      <c r="AV99" s="99">
        <f>'103.1 - KOMUNIKACE - Měst...'!M33</f>
        <v>0</v>
      </c>
      <c r="AW99" s="99">
        <f>'103.1 - KOMUNIKACE - Měst...'!M34</f>
        <v>0</v>
      </c>
      <c r="AX99" s="99">
        <f>'103.1 - KOMUNIKACE - Měst...'!M35</f>
        <v>0</v>
      </c>
      <c r="AY99" s="99">
        <f>'103.1 - KOMUNIKACE - Měst...'!M36</f>
        <v>0</v>
      </c>
      <c r="AZ99" s="99">
        <f>'103.1 - KOMUNIKACE - Měst...'!H33</f>
        <v>0</v>
      </c>
      <c r="BA99" s="99">
        <f>'103.1 - KOMUNIKACE - Měst...'!H34</f>
        <v>0</v>
      </c>
      <c r="BB99" s="99">
        <f>'103.1 - KOMUNIKACE - Měst...'!H35</f>
        <v>0</v>
      </c>
      <c r="BC99" s="99">
        <f>'103.1 - KOMUNIKACE - Měst...'!H36</f>
        <v>0</v>
      </c>
      <c r="BD99" s="101">
        <f>'103.1 - KOMUNIKACE - Měst...'!H37</f>
        <v>0</v>
      </c>
      <c r="BT99" s="102" t="s">
        <v>111</v>
      </c>
      <c r="BV99" s="102" t="s">
        <v>77</v>
      </c>
      <c r="BW99" s="102" t="s">
        <v>118</v>
      </c>
      <c r="BX99" s="102" t="s">
        <v>108</v>
      </c>
    </row>
    <row r="100" spans="1:76" s="6" customFormat="1" ht="16.5" customHeight="1">
      <c r="A100" s="85" t="s">
        <v>80</v>
      </c>
      <c r="B100" s="95"/>
      <c r="C100" s="96"/>
      <c r="D100" s="96"/>
      <c r="E100" s="184" t="s">
        <v>119</v>
      </c>
      <c r="F100" s="184"/>
      <c r="G100" s="184"/>
      <c r="H100" s="184"/>
      <c r="I100" s="184"/>
      <c r="J100" s="96"/>
      <c r="K100" s="184" t="s">
        <v>120</v>
      </c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2">
        <f>'106 - CHODNÍKY - Město Mi...'!M31</f>
        <v>0</v>
      </c>
      <c r="AH100" s="183"/>
      <c r="AI100" s="183"/>
      <c r="AJ100" s="183"/>
      <c r="AK100" s="183"/>
      <c r="AL100" s="183"/>
      <c r="AM100" s="183"/>
      <c r="AN100" s="182">
        <f t="shared" si="0"/>
        <v>0</v>
      </c>
      <c r="AO100" s="183"/>
      <c r="AP100" s="183"/>
      <c r="AQ100" s="97"/>
      <c r="AS100" s="103">
        <f>'106 - CHODNÍKY - Město Mi...'!M29</f>
        <v>0</v>
      </c>
      <c r="AT100" s="104">
        <f t="shared" si="1"/>
        <v>0</v>
      </c>
      <c r="AU100" s="105">
        <f>'106 - CHODNÍKY - Město Mi...'!W117</f>
        <v>1697.5218969999999</v>
      </c>
      <c r="AV100" s="104">
        <f>'106 - CHODNÍKY - Město Mi...'!M33</f>
        <v>0</v>
      </c>
      <c r="AW100" s="104">
        <f>'106 - CHODNÍKY - Město Mi...'!M34</f>
        <v>0</v>
      </c>
      <c r="AX100" s="104">
        <f>'106 - CHODNÍKY - Město Mi...'!M35</f>
        <v>0</v>
      </c>
      <c r="AY100" s="104">
        <f>'106 - CHODNÍKY - Město Mi...'!M36</f>
        <v>0</v>
      </c>
      <c r="AZ100" s="104">
        <f>'106 - CHODNÍKY - Město Mi...'!H33</f>
        <v>0</v>
      </c>
      <c r="BA100" s="104">
        <f>'106 - CHODNÍKY - Město Mi...'!H34</f>
        <v>0</v>
      </c>
      <c r="BB100" s="104">
        <f>'106 - CHODNÍKY - Město Mi...'!H35</f>
        <v>0</v>
      </c>
      <c r="BC100" s="104">
        <f>'106 - CHODNÍKY - Město Mi...'!H36</f>
        <v>0</v>
      </c>
      <c r="BD100" s="106">
        <f>'106 - CHODNÍKY - Město Mi...'!H37</f>
        <v>0</v>
      </c>
      <c r="BT100" s="102" t="s">
        <v>111</v>
      </c>
      <c r="BV100" s="102" t="s">
        <v>77</v>
      </c>
      <c r="BW100" s="102" t="s">
        <v>121</v>
      </c>
      <c r="BX100" s="102" t="s">
        <v>108</v>
      </c>
    </row>
    <row r="101" spans="2:43" ht="13.5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4"/>
    </row>
    <row r="102" spans="2:48" s="1" customFormat="1" ht="30" customHeight="1">
      <c r="B102" s="32"/>
      <c r="C102" s="77" t="s">
        <v>122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178">
        <v>0</v>
      </c>
      <c r="AH102" s="178"/>
      <c r="AI102" s="178"/>
      <c r="AJ102" s="178"/>
      <c r="AK102" s="178"/>
      <c r="AL102" s="178"/>
      <c r="AM102" s="178"/>
      <c r="AN102" s="178">
        <v>0</v>
      </c>
      <c r="AO102" s="178"/>
      <c r="AP102" s="178"/>
      <c r="AQ102" s="34"/>
      <c r="AS102" s="73" t="s">
        <v>123</v>
      </c>
      <c r="AT102" s="74" t="s">
        <v>124</v>
      </c>
      <c r="AU102" s="74" t="s">
        <v>39</v>
      </c>
      <c r="AV102" s="75" t="s">
        <v>62</v>
      </c>
    </row>
    <row r="103" spans="2:48" s="1" customFormat="1" ht="10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S103" s="107"/>
      <c r="AT103" s="53"/>
      <c r="AU103" s="53"/>
      <c r="AV103" s="55"/>
    </row>
    <row r="104" spans="2:43" s="1" customFormat="1" ht="30" customHeight="1">
      <c r="B104" s="32"/>
      <c r="C104" s="108" t="s">
        <v>125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79">
        <f>ROUND(AG87+AG102,2)</f>
        <v>0</v>
      </c>
      <c r="AH104" s="179"/>
      <c r="AI104" s="179"/>
      <c r="AJ104" s="179"/>
      <c r="AK104" s="179"/>
      <c r="AL104" s="179"/>
      <c r="AM104" s="179"/>
      <c r="AN104" s="179">
        <f>AN87+AN102</f>
        <v>0</v>
      </c>
      <c r="AO104" s="179"/>
      <c r="AP104" s="179"/>
      <c r="AQ104" s="34"/>
    </row>
    <row r="105" spans="2:43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8"/>
    </row>
  </sheetData>
  <mergeCells count="93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D92:H92"/>
    <mergeCell ref="J92:AF92"/>
    <mergeCell ref="AN93:AP93"/>
    <mergeCell ref="AG93:AM93"/>
    <mergeCell ref="D93:H93"/>
    <mergeCell ref="J93:AF93"/>
    <mergeCell ref="E97:I97"/>
    <mergeCell ref="K97:AF97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E100:I100"/>
    <mergeCell ref="K100:AF100"/>
    <mergeCell ref="AG87:AM87"/>
    <mergeCell ref="AN87:AP8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96:AP96"/>
    <mergeCell ref="AG96:AM96"/>
    <mergeCell ref="D96:H96"/>
    <mergeCell ref="J96:AF96"/>
    <mergeCell ref="AG102:AM102"/>
    <mergeCell ref="AN102:AP102"/>
    <mergeCell ref="AG104:AM104"/>
    <mergeCell ref="AN104:AP104"/>
    <mergeCell ref="AR2:BE2"/>
    <mergeCell ref="AN100:AP100"/>
    <mergeCell ref="AG100:AM100"/>
    <mergeCell ref="AN97:AP97"/>
    <mergeCell ref="AG97:AM97"/>
    <mergeCell ref="AN92:AP92"/>
    <mergeCell ref="AG92:AM92"/>
    <mergeCell ref="AN90:AP90"/>
    <mergeCell ref="AG90:AM90"/>
    <mergeCell ref="AN88:AP88"/>
    <mergeCell ref="AG88:AM88"/>
    <mergeCell ref="AS82:AT84"/>
  </mergeCells>
  <hyperlinks>
    <hyperlink ref="K1:S1" location="C2" display="1) Souhrnný list stavby"/>
    <hyperlink ref="W1:AF1" location="C87" display="2) Rekapitulace objektů"/>
    <hyperlink ref="A88" location="'SO-01 A - Splašková kanal...'!C2" display="/"/>
    <hyperlink ref="A89" location="'SO-01 P - Splašková kanal...'!C2" display="/"/>
    <hyperlink ref="A90" location="'SO-02 A - Dešťová kanaliz...'!C2" display="/"/>
    <hyperlink ref="A91" location="'SO-02 P - Dešťová kanaliz...'!C2" display="/"/>
    <hyperlink ref="A92" location="'SO-03 A - Vodovod  A'!C2" display="/"/>
    <hyperlink ref="A93" location="'SO-03 P - Vodovod - přípojky'!C2" display="/"/>
    <hyperlink ref="A94" location="'VO - Veřejné osvětlení'!C2" display="/"/>
    <hyperlink ref="A95" location="'STL - Plynovod'!C2" display="/"/>
    <hyperlink ref="A97" location="'001 - VRN'!C2" display="/"/>
    <hyperlink ref="A98" location="'103 - KOMUNIKACE - SÚS JčK'!C2" display="/"/>
    <hyperlink ref="A99" location="'103.1 - KOMUNIKACE - Měst...'!C2" display="/"/>
    <hyperlink ref="A100" location="'106 - CHODNÍKY - Město Mi...'!C2" display="/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 topLeftCell="A1">
      <pane ySplit="1" topLeftCell="A110" activePane="bottomLeft" state="frozen"/>
      <selection pane="bottomLeft" activeCell="L118" sqref="L118:M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112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ht="25.35" customHeight="1">
      <c r="B7" s="23"/>
      <c r="C7" s="25"/>
      <c r="D7" s="29" t="s">
        <v>132</v>
      </c>
      <c r="E7" s="25"/>
      <c r="F7" s="238" t="s">
        <v>1126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4"/>
    </row>
    <row r="8" spans="2:18" s="1" customFormat="1" ht="32.85" customHeight="1">
      <c r="B8" s="32"/>
      <c r="C8" s="33"/>
      <c r="D8" s="28" t="s">
        <v>1127</v>
      </c>
      <c r="E8" s="33"/>
      <c r="F8" s="217" t="s">
        <v>1128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40" t="str">
        <f>'Rekapitulace stavby'!AN8</f>
        <v>24. 8. 2017</v>
      </c>
      <c r="P10" s="240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16" t="s">
        <v>5</v>
      </c>
      <c r="P12" s="21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16" t="s">
        <v>5</v>
      </c>
      <c r="P13" s="21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16" t="str">
        <f>IF('Rekapitulace stavby'!AN13="","",'Rekapitulace stavby'!AN13)</f>
        <v/>
      </c>
      <c r="P15" s="21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16" t="str">
        <f>IF('Rekapitulace stavby'!AN14="","",'Rekapitulace stavby'!AN14)</f>
        <v/>
      </c>
      <c r="P16" s="21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16" t="s">
        <v>31</v>
      </c>
      <c r="P18" s="216"/>
      <c r="Q18" s="33"/>
      <c r="R18" s="34"/>
    </row>
    <row r="19" spans="2:18" s="1" customFormat="1" ht="18" customHeight="1">
      <c r="B19" s="32"/>
      <c r="C19" s="33"/>
      <c r="D19" s="33"/>
      <c r="E19" s="177" t="s">
        <v>1404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16" t="s">
        <v>32</v>
      </c>
      <c r="P19" s="21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16" t="str">
        <f>IF('Rekapitulace stavby'!AN19="","",'Rekapitulace stavby'!AN19)</f>
        <v/>
      </c>
      <c r="P21" s="21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16" t="str">
        <f>IF('Rekapitulace stavby'!AN20="","",'Rekapitulace stavby'!AN20)</f>
        <v/>
      </c>
      <c r="P22" s="21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18" t="s">
        <v>5</v>
      </c>
      <c r="F25" s="218"/>
      <c r="G25" s="218"/>
      <c r="H25" s="218"/>
      <c r="I25" s="218"/>
      <c r="J25" s="218"/>
      <c r="K25" s="218"/>
      <c r="L25" s="218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210">
        <f>N89</f>
        <v>0</v>
      </c>
      <c r="N28" s="210"/>
      <c r="O28" s="210"/>
      <c r="P28" s="21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210">
        <f>N95</f>
        <v>0</v>
      </c>
      <c r="N29" s="210"/>
      <c r="O29" s="210"/>
      <c r="P29" s="21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51">
        <f>ROUND(M28+M29,2)</f>
        <v>0</v>
      </c>
      <c r="N31" s="237"/>
      <c r="O31" s="237"/>
      <c r="P31" s="237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48">
        <f>ROUND((SUM(BE95:BE96)+SUM(BE115:BE125)),2)</f>
        <v>0</v>
      </c>
      <c r="I33" s="237"/>
      <c r="J33" s="237"/>
      <c r="K33" s="33"/>
      <c r="L33" s="33"/>
      <c r="M33" s="248">
        <f>ROUND(ROUND((SUM(BE95:BE96)+SUM(BE115:BE125)),2)*F33,2)</f>
        <v>0</v>
      </c>
      <c r="N33" s="237"/>
      <c r="O33" s="237"/>
      <c r="P33" s="237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48">
        <f>ROUND((SUM(BF95:BF96)+SUM(BF115:BF125)),2)</f>
        <v>0</v>
      </c>
      <c r="I34" s="237"/>
      <c r="J34" s="237"/>
      <c r="K34" s="33"/>
      <c r="L34" s="33"/>
      <c r="M34" s="248">
        <f>ROUND(ROUND((SUM(BF95:BF96)+SUM(BF115:BF125)),2)*F34,2)</f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48">
        <f>ROUND((SUM(BG95:BG96)+SUM(BG115:BG125)),2)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48">
        <f>ROUND((SUM(BH95:BH96)+SUM(BH115:BH125)),2)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48">
        <f>ROUND((SUM(BI95:BI96)+SUM(BI115:BI125)),2)</f>
        <v>0</v>
      </c>
      <c r="I37" s="237"/>
      <c r="J37" s="237"/>
      <c r="K37" s="33"/>
      <c r="L37" s="33"/>
      <c r="M37" s="248">
        <v>0</v>
      </c>
      <c r="N37" s="237"/>
      <c r="O37" s="237"/>
      <c r="P37" s="237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49">
        <f>SUM(M31:M37)</f>
        <v>0</v>
      </c>
      <c r="M39" s="249"/>
      <c r="N39" s="249"/>
      <c r="O39" s="249"/>
      <c r="P39" s="25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38" t="s">
        <v>1126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5"/>
      <c r="R79" s="24"/>
    </row>
    <row r="80" spans="2:18" s="1" customFormat="1" ht="36.95" customHeight="1">
      <c r="B80" s="32"/>
      <c r="C80" s="66" t="s">
        <v>1127</v>
      </c>
      <c r="D80" s="33"/>
      <c r="E80" s="33"/>
      <c r="F80" s="205" t="str">
        <f>F8</f>
        <v>001 - VRN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40" t="str">
        <f>IF(O10="","",O10)</f>
        <v>24. 8. 2017</v>
      </c>
      <c r="N82" s="240"/>
      <c r="O82" s="240"/>
      <c r="P82" s="240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216" t="str">
        <f>E19</f>
        <v>Ing.Luboš Vaniš,VL PROJEKT,Líšnice 72,39901 Sepekov</v>
      </c>
      <c r="N84" s="216"/>
      <c r="O84" s="216"/>
      <c r="P84" s="216"/>
      <c r="Q84" s="21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216" t="str">
        <f>E22</f>
        <v xml:space="preserve"> </v>
      </c>
      <c r="N85" s="216"/>
      <c r="O85" s="216"/>
      <c r="P85" s="216"/>
      <c r="Q85" s="21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46" t="s">
        <v>137</v>
      </c>
      <c r="D87" s="247"/>
      <c r="E87" s="247"/>
      <c r="F87" s="247"/>
      <c r="G87" s="247"/>
      <c r="H87" s="109"/>
      <c r="I87" s="109"/>
      <c r="J87" s="109"/>
      <c r="K87" s="109"/>
      <c r="L87" s="109"/>
      <c r="M87" s="109"/>
      <c r="N87" s="246" t="s">
        <v>138</v>
      </c>
      <c r="O87" s="247"/>
      <c r="P87" s="247"/>
      <c r="Q87" s="247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8">
        <f>N115</f>
        <v>0</v>
      </c>
      <c r="O89" s="244"/>
      <c r="P89" s="244"/>
      <c r="Q89" s="244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1129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5">
        <f>N116</f>
        <v>0</v>
      </c>
      <c r="O90" s="243"/>
      <c r="P90" s="243"/>
      <c r="Q90" s="243"/>
      <c r="R90" s="121"/>
    </row>
    <row r="91" spans="2:18" s="8" customFormat="1" ht="19.9" customHeight="1">
      <c r="B91" s="122"/>
      <c r="C91" s="96"/>
      <c r="D91" s="123" t="s">
        <v>1130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N117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1131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N121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1132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N123</f>
        <v>0</v>
      </c>
      <c r="O93" s="183"/>
      <c r="P93" s="183"/>
      <c r="Q93" s="183"/>
      <c r="R93" s="124"/>
    </row>
    <row r="94" spans="2:18" s="1" customFormat="1" ht="21.75" customHeight="1"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2:21" s="1" customFormat="1" ht="29.25" customHeight="1">
      <c r="B95" s="32"/>
      <c r="C95" s="117" t="s">
        <v>158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44">
        <v>0</v>
      </c>
      <c r="O95" s="245"/>
      <c r="P95" s="245"/>
      <c r="Q95" s="245"/>
      <c r="R95" s="34"/>
      <c r="T95" s="125"/>
      <c r="U95" s="126" t="s">
        <v>39</v>
      </c>
    </row>
    <row r="96" spans="2:18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8" t="s">
        <v>125</v>
      </c>
      <c r="D97" s="109"/>
      <c r="E97" s="109"/>
      <c r="F97" s="109"/>
      <c r="G97" s="109"/>
      <c r="H97" s="109"/>
      <c r="I97" s="109"/>
      <c r="J97" s="109"/>
      <c r="K97" s="109"/>
      <c r="L97" s="179">
        <f>ROUND(SUM(N89+N95),2)</f>
        <v>0</v>
      </c>
      <c r="M97" s="179"/>
      <c r="N97" s="179"/>
      <c r="O97" s="179"/>
      <c r="P97" s="179"/>
      <c r="Q97" s="179"/>
      <c r="R97" s="34"/>
    </row>
    <row r="98" spans="2:18" s="1" customFormat="1" ht="6.9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95" customHeight="1">
      <c r="B103" s="32"/>
      <c r="C103" s="203" t="s">
        <v>159</v>
      </c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17</v>
      </c>
      <c r="D105" s="33"/>
      <c r="E105" s="33"/>
      <c r="F105" s="238" t="str">
        <f>F6</f>
        <v>Milevsko -  Švermova ul. III. etapa</v>
      </c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33"/>
      <c r="R105" s="34"/>
    </row>
    <row r="106" spans="2:18" ht="30" customHeight="1">
      <c r="B106" s="23"/>
      <c r="C106" s="29" t="s">
        <v>132</v>
      </c>
      <c r="D106" s="25"/>
      <c r="E106" s="25"/>
      <c r="F106" s="238" t="s">
        <v>1126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5"/>
      <c r="R106" s="24"/>
    </row>
    <row r="107" spans="2:18" s="1" customFormat="1" ht="36.95" customHeight="1">
      <c r="B107" s="32"/>
      <c r="C107" s="66" t="s">
        <v>1127</v>
      </c>
      <c r="D107" s="33"/>
      <c r="E107" s="33"/>
      <c r="F107" s="205" t="str">
        <f>F8</f>
        <v>001 - VRN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21</v>
      </c>
      <c r="D109" s="33"/>
      <c r="E109" s="33"/>
      <c r="F109" s="27" t="str">
        <f>F10</f>
        <v xml:space="preserve"> </v>
      </c>
      <c r="G109" s="33"/>
      <c r="H109" s="33"/>
      <c r="I109" s="33"/>
      <c r="J109" s="33"/>
      <c r="K109" s="29" t="s">
        <v>23</v>
      </c>
      <c r="L109" s="33"/>
      <c r="M109" s="240" t="str">
        <f>IF(O10="","",O10)</f>
        <v>24. 8. 2017</v>
      </c>
      <c r="N109" s="240"/>
      <c r="O109" s="240"/>
      <c r="P109" s="240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5">
      <c r="B111" s="32"/>
      <c r="C111" s="29" t="s">
        <v>25</v>
      </c>
      <c r="D111" s="33"/>
      <c r="E111" s="33"/>
      <c r="F111" s="27" t="str">
        <f>E13</f>
        <v>Město Milevsko, nám. E. Beneše 420, 39901 Milevsko</v>
      </c>
      <c r="G111" s="33"/>
      <c r="H111" s="33"/>
      <c r="I111" s="33"/>
      <c r="J111" s="33"/>
      <c r="K111" s="29" t="s">
        <v>30</v>
      </c>
      <c r="L111" s="33"/>
      <c r="M111" s="216" t="str">
        <f>E19</f>
        <v>Ing.Luboš Vaniš,VL PROJEKT,Líšnice 72,39901 Sepekov</v>
      </c>
      <c r="N111" s="216"/>
      <c r="O111" s="216"/>
      <c r="P111" s="216"/>
      <c r="Q111" s="216"/>
      <c r="R111" s="34"/>
    </row>
    <row r="112" spans="2:18" s="1" customFormat="1" ht="14.45" customHeight="1">
      <c r="B112" s="32"/>
      <c r="C112" s="29" t="s">
        <v>29</v>
      </c>
      <c r="D112" s="33"/>
      <c r="E112" s="33"/>
      <c r="F112" s="27" t="str">
        <f>IF(E16="","",E16)</f>
        <v xml:space="preserve"> </v>
      </c>
      <c r="G112" s="33"/>
      <c r="H112" s="33"/>
      <c r="I112" s="33"/>
      <c r="J112" s="33"/>
      <c r="K112" s="29" t="s">
        <v>34</v>
      </c>
      <c r="L112" s="33"/>
      <c r="M112" s="216" t="str">
        <f>E22</f>
        <v xml:space="preserve"> </v>
      </c>
      <c r="N112" s="216"/>
      <c r="O112" s="216"/>
      <c r="P112" s="216"/>
      <c r="Q112" s="216"/>
      <c r="R112" s="34"/>
    </row>
    <row r="113" spans="2:18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27" s="9" customFormat="1" ht="29.25" customHeight="1">
      <c r="B114" s="127"/>
      <c r="C114" s="128" t="s">
        <v>160</v>
      </c>
      <c r="D114" s="129" t="s">
        <v>161</v>
      </c>
      <c r="E114" s="129" t="s">
        <v>57</v>
      </c>
      <c r="F114" s="241" t="s">
        <v>162</v>
      </c>
      <c r="G114" s="241"/>
      <c r="H114" s="241"/>
      <c r="I114" s="241"/>
      <c r="J114" s="129" t="s">
        <v>163</v>
      </c>
      <c r="K114" s="129" t="s">
        <v>164</v>
      </c>
      <c r="L114" s="241" t="s">
        <v>165</v>
      </c>
      <c r="M114" s="241"/>
      <c r="N114" s="241" t="s">
        <v>138</v>
      </c>
      <c r="O114" s="241"/>
      <c r="P114" s="241"/>
      <c r="Q114" s="242"/>
      <c r="R114" s="130"/>
      <c r="T114" s="73" t="s">
        <v>166</v>
      </c>
      <c r="U114" s="74" t="s">
        <v>39</v>
      </c>
      <c r="V114" s="74" t="s">
        <v>167</v>
      </c>
      <c r="W114" s="74" t="s">
        <v>168</v>
      </c>
      <c r="X114" s="74" t="s">
        <v>169</v>
      </c>
      <c r="Y114" s="74" t="s">
        <v>170</v>
      </c>
      <c r="Z114" s="74" t="s">
        <v>171</v>
      </c>
      <c r="AA114" s="75" t="s">
        <v>172</v>
      </c>
    </row>
    <row r="115" spans="2:63" s="1" customFormat="1" ht="29.25" customHeight="1">
      <c r="B115" s="32"/>
      <c r="C115" s="77" t="s">
        <v>134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22">
        <f>BK115</f>
        <v>0</v>
      </c>
      <c r="O115" s="223"/>
      <c r="P115" s="223"/>
      <c r="Q115" s="223"/>
      <c r="R115" s="34"/>
      <c r="T115" s="76"/>
      <c r="U115" s="48"/>
      <c r="V115" s="48"/>
      <c r="W115" s="131">
        <f>W116</f>
        <v>0</v>
      </c>
      <c r="X115" s="48"/>
      <c r="Y115" s="131">
        <f>Y116</f>
        <v>0</v>
      </c>
      <c r="Z115" s="48"/>
      <c r="AA115" s="132">
        <f>AA116</f>
        <v>0</v>
      </c>
      <c r="AT115" s="19" t="s">
        <v>74</v>
      </c>
      <c r="AU115" s="19" t="s">
        <v>140</v>
      </c>
      <c r="BK115" s="133">
        <f>BK116</f>
        <v>0</v>
      </c>
    </row>
    <row r="116" spans="2:63" s="10" customFormat="1" ht="37.35" customHeight="1">
      <c r="B116" s="134"/>
      <c r="C116" s="135"/>
      <c r="D116" s="136" t="s">
        <v>1129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24">
        <f>BK116</f>
        <v>0</v>
      </c>
      <c r="O116" s="225"/>
      <c r="P116" s="225"/>
      <c r="Q116" s="225"/>
      <c r="R116" s="137"/>
      <c r="T116" s="138"/>
      <c r="U116" s="135"/>
      <c r="V116" s="135"/>
      <c r="W116" s="139">
        <f>W117+W121+W123</f>
        <v>0</v>
      </c>
      <c r="X116" s="135"/>
      <c r="Y116" s="139">
        <f>Y117+Y121+Y123</f>
        <v>0</v>
      </c>
      <c r="Z116" s="135"/>
      <c r="AA116" s="140">
        <f>AA117+AA121+AA123</f>
        <v>0</v>
      </c>
      <c r="AR116" s="141" t="s">
        <v>191</v>
      </c>
      <c r="AT116" s="142" t="s">
        <v>74</v>
      </c>
      <c r="AU116" s="142" t="s">
        <v>75</v>
      </c>
      <c r="AY116" s="141" t="s">
        <v>173</v>
      </c>
      <c r="BK116" s="143">
        <f>BK117+BK121+BK123</f>
        <v>0</v>
      </c>
    </row>
    <row r="117" spans="2:63" s="10" customFormat="1" ht="19.9" customHeight="1">
      <c r="B117" s="134"/>
      <c r="C117" s="135"/>
      <c r="D117" s="144" t="s">
        <v>1130</v>
      </c>
      <c r="E117" s="144"/>
      <c r="F117" s="144"/>
      <c r="G117" s="144"/>
      <c r="H117" s="144"/>
      <c r="I117" s="144"/>
      <c r="J117" s="144"/>
      <c r="K117" s="144"/>
      <c r="L117" s="144"/>
      <c r="M117" s="144"/>
      <c r="N117" s="226">
        <f>BK117</f>
        <v>0</v>
      </c>
      <c r="O117" s="227"/>
      <c r="P117" s="227"/>
      <c r="Q117" s="227"/>
      <c r="R117" s="137"/>
      <c r="T117" s="138"/>
      <c r="U117" s="135"/>
      <c r="V117" s="135"/>
      <c r="W117" s="139">
        <f>SUM(W118:W120)</f>
        <v>0</v>
      </c>
      <c r="X117" s="135"/>
      <c r="Y117" s="139">
        <f>SUM(Y118:Y120)</f>
        <v>0</v>
      </c>
      <c r="Z117" s="135"/>
      <c r="AA117" s="140">
        <f>SUM(AA118:AA120)</f>
        <v>0</v>
      </c>
      <c r="AR117" s="141" t="s">
        <v>191</v>
      </c>
      <c r="AT117" s="142" t="s">
        <v>74</v>
      </c>
      <c r="AU117" s="142" t="s">
        <v>83</v>
      </c>
      <c r="AY117" s="141" t="s">
        <v>173</v>
      </c>
      <c r="BK117" s="143">
        <f>SUM(BK118:BK120)</f>
        <v>0</v>
      </c>
    </row>
    <row r="118" spans="2:65" s="1" customFormat="1" ht="16.5" customHeight="1">
      <c r="B118" s="145"/>
      <c r="C118" s="146" t="s">
        <v>83</v>
      </c>
      <c r="D118" s="146" t="s">
        <v>174</v>
      </c>
      <c r="E118" s="147" t="s">
        <v>1133</v>
      </c>
      <c r="F118" s="220" t="s">
        <v>1134</v>
      </c>
      <c r="G118" s="220"/>
      <c r="H118" s="220"/>
      <c r="I118" s="220"/>
      <c r="J118" s="148" t="s">
        <v>1135</v>
      </c>
      <c r="K118" s="149">
        <v>1</v>
      </c>
      <c r="L118" s="221"/>
      <c r="M118" s="221"/>
      <c r="N118" s="221">
        <f>ROUND(L118*K118,2)</f>
        <v>0</v>
      </c>
      <c r="O118" s="221"/>
      <c r="P118" s="221"/>
      <c r="Q118" s="221"/>
      <c r="R118" s="150"/>
      <c r="T118" s="151" t="s">
        <v>5</v>
      </c>
      <c r="U118" s="41" t="s">
        <v>40</v>
      </c>
      <c r="V118" s="152">
        <v>0</v>
      </c>
      <c r="W118" s="152">
        <f>V118*K118</f>
        <v>0</v>
      </c>
      <c r="X118" s="152">
        <v>0</v>
      </c>
      <c r="Y118" s="152">
        <f>X118*K118</f>
        <v>0</v>
      </c>
      <c r="Z118" s="152">
        <v>0</v>
      </c>
      <c r="AA118" s="153">
        <f>Z118*K118</f>
        <v>0</v>
      </c>
      <c r="AR118" s="19" t="s">
        <v>454</v>
      </c>
      <c r="AT118" s="19" t="s">
        <v>174</v>
      </c>
      <c r="AU118" s="19" t="s">
        <v>111</v>
      </c>
      <c r="AY118" s="19" t="s">
        <v>173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9" t="s">
        <v>83</v>
      </c>
      <c r="BK118" s="154">
        <f>ROUND(L118*K118,2)</f>
        <v>0</v>
      </c>
      <c r="BL118" s="19" t="s">
        <v>454</v>
      </c>
      <c r="BM118" s="19" t="s">
        <v>1136</v>
      </c>
    </row>
    <row r="119" spans="2:65" s="1" customFormat="1" ht="16.5" customHeight="1">
      <c r="B119" s="145"/>
      <c r="C119" s="146" t="s">
        <v>111</v>
      </c>
      <c r="D119" s="146" t="s">
        <v>174</v>
      </c>
      <c r="E119" s="147" t="s">
        <v>1137</v>
      </c>
      <c r="F119" s="220" t="s">
        <v>1138</v>
      </c>
      <c r="G119" s="220"/>
      <c r="H119" s="220"/>
      <c r="I119" s="220"/>
      <c r="J119" s="148" t="s">
        <v>1135</v>
      </c>
      <c r="K119" s="149">
        <v>1</v>
      </c>
      <c r="L119" s="221"/>
      <c r="M119" s="221"/>
      <c r="N119" s="221">
        <f>ROUND(L119*K119,2)</f>
        <v>0</v>
      </c>
      <c r="O119" s="221"/>
      <c r="P119" s="221"/>
      <c r="Q119" s="221"/>
      <c r="R119" s="150"/>
      <c r="T119" s="151" t="s">
        <v>5</v>
      </c>
      <c r="U119" s="41" t="s">
        <v>40</v>
      </c>
      <c r="V119" s="152">
        <v>0</v>
      </c>
      <c r="W119" s="152">
        <f>V119*K119</f>
        <v>0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9" t="s">
        <v>454</v>
      </c>
      <c r="AT119" s="19" t="s">
        <v>174</v>
      </c>
      <c r="AU119" s="19" t="s">
        <v>111</v>
      </c>
      <c r="AY119" s="19" t="s">
        <v>173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9" t="s">
        <v>83</v>
      </c>
      <c r="BK119" s="154">
        <f>ROUND(L119*K119,2)</f>
        <v>0</v>
      </c>
      <c r="BL119" s="19" t="s">
        <v>454</v>
      </c>
      <c r="BM119" s="19" t="s">
        <v>1139</v>
      </c>
    </row>
    <row r="120" spans="2:65" s="1" customFormat="1" ht="16.5" customHeight="1">
      <c r="B120" s="145"/>
      <c r="C120" s="146" t="s">
        <v>183</v>
      </c>
      <c r="D120" s="146" t="s">
        <v>174</v>
      </c>
      <c r="E120" s="147" t="s">
        <v>460</v>
      </c>
      <c r="F120" s="220" t="s">
        <v>461</v>
      </c>
      <c r="G120" s="220"/>
      <c r="H120" s="220"/>
      <c r="I120" s="220"/>
      <c r="J120" s="148" t="s">
        <v>1135</v>
      </c>
      <c r="K120" s="149">
        <v>1</v>
      </c>
      <c r="L120" s="221"/>
      <c r="M120" s="221"/>
      <c r="N120" s="221">
        <f>ROUND(L120*K120,2)</f>
        <v>0</v>
      </c>
      <c r="O120" s="221"/>
      <c r="P120" s="221"/>
      <c r="Q120" s="221"/>
      <c r="R120" s="150"/>
      <c r="T120" s="151" t="s">
        <v>5</v>
      </c>
      <c r="U120" s="41" t="s">
        <v>40</v>
      </c>
      <c r="V120" s="152">
        <v>0</v>
      </c>
      <c r="W120" s="152">
        <f>V120*K120</f>
        <v>0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9" t="s">
        <v>454</v>
      </c>
      <c r="AT120" s="19" t="s">
        <v>174</v>
      </c>
      <c r="AU120" s="19" t="s">
        <v>111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454</v>
      </c>
      <c r="BM120" s="19" t="s">
        <v>1140</v>
      </c>
    </row>
    <row r="121" spans="2:63" s="10" customFormat="1" ht="29.85" customHeight="1">
      <c r="B121" s="134"/>
      <c r="C121" s="135"/>
      <c r="D121" s="144" t="s">
        <v>1131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8">
        <f>BK121</f>
        <v>0</v>
      </c>
      <c r="O121" s="229"/>
      <c r="P121" s="229"/>
      <c r="Q121" s="229"/>
      <c r="R121" s="137"/>
      <c r="T121" s="138"/>
      <c r="U121" s="135"/>
      <c r="V121" s="135"/>
      <c r="W121" s="139">
        <f>W122</f>
        <v>0</v>
      </c>
      <c r="X121" s="135"/>
      <c r="Y121" s="139">
        <f>Y122</f>
        <v>0</v>
      </c>
      <c r="Z121" s="135"/>
      <c r="AA121" s="140">
        <f>AA122</f>
        <v>0</v>
      </c>
      <c r="AR121" s="141" t="s">
        <v>191</v>
      </c>
      <c r="AT121" s="142" t="s">
        <v>74</v>
      </c>
      <c r="AU121" s="142" t="s">
        <v>83</v>
      </c>
      <c r="AY121" s="141" t="s">
        <v>173</v>
      </c>
      <c r="BK121" s="143">
        <f>BK122</f>
        <v>0</v>
      </c>
    </row>
    <row r="122" spans="2:65" s="1" customFormat="1" ht="16.5" customHeight="1">
      <c r="B122" s="145"/>
      <c r="C122" s="146" t="s">
        <v>178</v>
      </c>
      <c r="D122" s="146" t="s">
        <v>174</v>
      </c>
      <c r="E122" s="147" t="s">
        <v>468</v>
      </c>
      <c r="F122" s="220" t="s">
        <v>469</v>
      </c>
      <c r="G122" s="220"/>
      <c r="H122" s="220"/>
      <c r="I122" s="220"/>
      <c r="J122" s="148" t="s">
        <v>1141</v>
      </c>
      <c r="K122" s="149">
        <v>1</v>
      </c>
      <c r="L122" s="221"/>
      <c r="M122" s="221"/>
      <c r="N122" s="221">
        <f>ROUND(L122*K122,2)</f>
        <v>0</v>
      </c>
      <c r="O122" s="221"/>
      <c r="P122" s="221"/>
      <c r="Q122" s="221"/>
      <c r="R122" s="150"/>
      <c r="T122" s="151" t="s">
        <v>5</v>
      </c>
      <c r="U122" s="41" t="s">
        <v>40</v>
      </c>
      <c r="V122" s="152">
        <v>0</v>
      </c>
      <c r="W122" s="152">
        <f>V122*K122</f>
        <v>0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454</v>
      </c>
      <c r="AT122" s="19" t="s">
        <v>174</v>
      </c>
      <c r="AU122" s="19" t="s">
        <v>111</v>
      </c>
      <c r="AY122" s="19" t="s">
        <v>173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454</v>
      </c>
      <c r="BM122" s="19" t="s">
        <v>1142</v>
      </c>
    </row>
    <row r="123" spans="2:63" s="10" customFormat="1" ht="29.85" customHeight="1">
      <c r="B123" s="134"/>
      <c r="C123" s="135"/>
      <c r="D123" s="144" t="s">
        <v>1132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28">
        <f>BK123</f>
        <v>0</v>
      </c>
      <c r="O123" s="229"/>
      <c r="P123" s="229"/>
      <c r="Q123" s="229"/>
      <c r="R123" s="137"/>
      <c r="T123" s="138"/>
      <c r="U123" s="135"/>
      <c r="V123" s="135"/>
      <c r="W123" s="139">
        <f>SUM(W124:W125)</f>
        <v>0</v>
      </c>
      <c r="X123" s="135"/>
      <c r="Y123" s="139">
        <f>SUM(Y124:Y125)</f>
        <v>0</v>
      </c>
      <c r="Z123" s="135"/>
      <c r="AA123" s="140">
        <f>SUM(AA124:AA125)</f>
        <v>0</v>
      </c>
      <c r="AR123" s="141" t="s">
        <v>191</v>
      </c>
      <c r="AT123" s="142" t="s">
        <v>74</v>
      </c>
      <c r="AU123" s="142" t="s">
        <v>83</v>
      </c>
      <c r="AY123" s="141" t="s">
        <v>173</v>
      </c>
      <c r="BK123" s="143">
        <f>SUM(BK124:BK125)</f>
        <v>0</v>
      </c>
    </row>
    <row r="124" spans="2:65" s="1" customFormat="1" ht="16.5" customHeight="1">
      <c r="B124" s="145"/>
      <c r="C124" s="146" t="s">
        <v>191</v>
      </c>
      <c r="D124" s="146" t="s">
        <v>174</v>
      </c>
      <c r="E124" s="147" t="s">
        <v>1143</v>
      </c>
      <c r="F124" s="220" t="s">
        <v>1144</v>
      </c>
      <c r="G124" s="220"/>
      <c r="H124" s="220"/>
      <c r="I124" s="220"/>
      <c r="J124" s="148" t="s">
        <v>186</v>
      </c>
      <c r="K124" s="149">
        <v>3</v>
      </c>
      <c r="L124" s="221"/>
      <c r="M124" s="221"/>
      <c r="N124" s="221">
        <f>ROUND(L124*K124,2)</f>
        <v>0</v>
      </c>
      <c r="O124" s="221"/>
      <c r="P124" s="221"/>
      <c r="Q124" s="221"/>
      <c r="R124" s="150"/>
      <c r="T124" s="151" t="s">
        <v>5</v>
      </c>
      <c r="U124" s="41" t="s">
        <v>40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R124" s="19" t="s">
        <v>454</v>
      </c>
      <c r="AT124" s="19" t="s">
        <v>174</v>
      </c>
      <c r="AU124" s="19" t="s">
        <v>111</v>
      </c>
      <c r="AY124" s="19" t="s">
        <v>173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19" t="s">
        <v>83</v>
      </c>
      <c r="BK124" s="154">
        <f>ROUND(L124*K124,2)</f>
        <v>0</v>
      </c>
      <c r="BL124" s="19" t="s">
        <v>454</v>
      </c>
      <c r="BM124" s="19" t="s">
        <v>1145</v>
      </c>
    </row>
    <row r="125" spans="2:65" s="1" customFormat="1" ht="38.25" customHeight="1">
      <c r="B125" s="145"/>
      <c r="C125" s="162" t="s">
        <v>195</v>
      </c>
      <c r="D125" s="162" t="s">
        <v>238</v>
      </c>
      <c r="E125" s="163" t="s">
        <v>1146</v>
      </c>
      <c r="F125" s="232" t="s">
        <v>1147</v>
      </c>
      <c r="G125" s="232"/>
      <c r="H125" s="232"/>
      <c r="I125" s="232"/>
      <c r="J125" s="164" t="s">
        <v>186</v>
      </c>
      <c r="K125" s="165">
        <v>1</v>
      </c>
      <c r="L125" s="233"/>
      <c r="M125" s="233"/>
      <c r="N125" s="233">
        <f>ROUND(L125*K125,2)</f>
        <v>0</v>
      </c>
      <c r="O125" s="234"/>
      <c r="P125" s="234"/>
      <c r="Q125" s="234"/>
      <c r="R125" s="150"/>
      <c r="T125" s="151" t="s">
        <v>5</v>
      </c>
      <c r="U125" s="159" t="s">
        <v>40</v>
      </c>
      <c r="V125" s="160">
        <v>0</v>
      </c>
      <c r="W125" s="160">
        <f>V125*K125</f>
        <v>0</v>
      </c>
      <c r="X125" s="160">
        <v>0</v>
      </c>
      <c r="Y125" s="160">
        <f>X125*K125</f>
        <v>0</v>
      </c>
      <c r="Z125" s="160">
        <v>0</v>
      </c>
      <c r="AA125" s="161">
        <f>Z125*K125</f>
        <v>0</v>
      </c>
      <c r="AR125" s="19" t="s">
        <v>454</v>
      </c>
      <c r="AT125" s="19" t="s">
        <v>238</v>
      </c>
      <c r="AU125" s="19" t="s">
        <v>111</v>
      </c>
      <c r="AY125" s="19" t="s">
        <v>173</v>
      </c>
      <c r="BE125" s="154">
        <f>IF(U125="základní",N125,0)</f>
        <v>0</v>
      </c>
      <c r="BF125" s="154">
        <f>IF(U125="snížená",N125,0)</f>
        <v>0</v>
      </c>
      <c r="BG125" s="154">
        <f>IF(U125="zákl. přenesená",N125,0)</f>
        <v>0</v>
      </c>
      <c r="BH125" s="154">
        <f>IF(U125="sníž. přenesená",N125,0)</f>
        <v>0</v>
      </c>
      <c r="BI125" s="154">
        <f>IF(U125="nulová",N125,0)</f>
        <v>0</v>
      </c>
      <c r="BJ125" s="19" t="s">
        <v>83</v>
      </c>
      <c r="BK125" s="154">
        <f>ROUND(L125*K125,2)</f>
        <v>0</v>
      </c>
      <c r="BL125" s="19" t="s">
        <v>454</v>
      </c>
      <c r="BM125" s="19" t="s">
        <v>1148</v>
      </c>
    </row>
    <row r="126" spans="2:18" s="1" customFormat="1" ht="6.95" customHeight="1"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8"/>
    </row>
  </sheetData>
  <mergeCells count="8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H1:K1"/>
    <mergeCell ref="S2:AC2"/>
    <mergeCell ref="F125:I125"/>
    <mergeCell ref="L125:M125"/>
    <mergeCell ref="N125:Q125"/>
    <mergeCell ref="N115:Q115"/>
    <mergeCell ref="N116:Q116"/>
    <mergeCell ref="N117:Q117"/>
    <mergeCell ref="N121:Q121"/>
    <mergeCell ref="N123:Q123"/>
    <mergeCell ref="F122:I122"/>
    <mergeCell ref="L122:M122"/>
    <mergeCell ref="N122:Q122"/>
    <mergeCell ref="F124:I124"/>
    <mergeCell ref="L124:M124"/>
    <mergeCell ref="N124:Q124"/>
  </mergeCells>
  <hyperlinks>
    <hyperlink ref="F1:G1" location="C2" display="1) Krycí list rozpočtu"/>
    <hyperlink ref="H1:K1" location="C87" display="2) Rekapitulace rozpočtu"/>
    <hyperlink ref="L1" location="C114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122" activePane="bottomLeft" state="frozen"/>
      <selection pane="bottomLeft" activeCell="L120" sqref="L120:M1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115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ht="25.35" customHeight="1">
      <c r="B7" s="23"/>
      <c r="C7" s="25"/>
      <c r="D7" s="29" t="s">
        <v>132</v>
      </c>
      <c r="E7" s="25"/>
      <c r="F7" s="238" t="s">
        <v>1126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4"/>
    </row>
    <row r="8" spans="2:18" s="1" customFormat="1" ht="32.85" customHeight="1">
      <c r="B8" s="32"/>
      <c r="C8" s="33"/>
      <c r="D8" s="28" t="s">
        <v>1127</v>
      </c>
      <c r="E8" s="33"/>
      <c r="F8" s="217" t="s">
        <v>1149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40" t="str">
        <f>'Rekapitulace stavby'!AN8</f>
        <v>24. 8. 2017</v>
      </c>
      <c r="P10" s="240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16" t="s">
        <v>5</v>
      </c>
      <c r="P12" s="21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16" t="s">
        <v>5</v>
      </c>
      <c r="P13" s="21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16" t="str">
        <f>IF('Rekapitulace stavby'!AN13="","",'Rekapitulace stavby'!AN13)</f>
        <v/>
      </c>
      <c r="P15" s="21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16" t="str">
        <f>IF('Rekapitulace stavby'!AN14="","",'Rekapitulace stavby'!AN14)</f>
        <v/>
      </c>
      <c r="P16" s="21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16" t="s">
        <v>31</v>
      </c>
      <c r="P18" s="216"/>
      <c r="Q18" s="33"/>
      <c r="R18" s="34"/>
    </row>
    <row r="19" spans="2:18" s="1" customFormat="1" ht="18" customHeight="1">
      <c r="B19" s="32"/>
      <c r="C19" s="33"/>
      <c r="D19" s="33"/>
      <c r="E19" s="177" t="s">
        <v>1404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16" t="s">
        <v>32</v>
      </c>
      <c r="P19" s="21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16" t="str">
        <f>IF('Rekapitulace stavby'!AN19="","",'Rekapitulace stavby'!AN19)</f>
        <v/>
      </c>
      <c r="P21" s="21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16" t="str">
        <f>IF('Rekapitulace stavby'!AN20="","",'Rekapitulace stavby'!AN20)</f>
        <v/>
      </c>
      <c r="P22" s="21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18" t="s">
        <v>5</v>
      </c>
      <c r="F25" s="218"/>
      <c r="G25" s="218"/>
      <c r="H25" s="218"/>
      <c r="I25" s="218"/>
      <c r="J25" s="218"/>
      <c r="K25" s="218"/>
      <c r="L25" s="218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210">
        <f>N89</f>
        <v>0</v>
      </c>
      <c r="N28" s="210"/>
      <c r="O28" s="210"/>
      <c r="P28" s="21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210">
        <f>N97</f>
        <v>0</v>
      </c>
      <c r="N29" s="210"/>
      <c r="O29" s="210"/>
      <c r="P29" s="21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51">
        <f>ROUND(M28+M29,2)</f>
        <v>0</v>
      </c>
      <c r="N31" s="237"/>
      <c r="O31" s="237"/>
      <c r="P31" s="237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48">
        <f>ROUND((SUM(BE97:BE98)+SUM(BE117:BE141)),2)</f>
        <v>0</v>
      </c>
      <c r="I33" s="237"/>
      <c r="J33" s="237"/>
      <c r="K33" s="33"/>
      <c r="L33" s="33"/>
      <c r="M33" s="248">
        <f>ROUND(ROUND((SUM(BE97:BE98)+SUM(BE117:BE141)),2)*F33,2)</f>
        <v>0</v>
      </c>
      <c r="N33" s="237"/>
      <c r="O33" s="237"/>
      <c r="P33" s="237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48">
        <f>ROUND((SUM(BF97:BF98)+SUM(BF117:BF141)),2)</f>
        <v>0</v>
      </c>
      <c r="I34" s="237"/>
      <c r="J34" s="237"/>
      <c r="K34" s="33"/>
      <c r="L34" s="33"/>
      <c r="M34" s="248">
        <f>ROUND(ROUND((SUM(BF97:BF98)+SUM(BF117:BF141)),2)*F34,2)</f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48">
        <f>ROUND((SUM(BG97:BG98)+SUM(BG117:BG141)),2)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48">
        <f>ROUND((SUM(BH97:BH98)+SUM(BH117:BH141)),2)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48">
        <f>ROUND((SUM(BI97:BI98)+SUM(BI117:BI141)),2)</f>
        <v>0</v>
      </c>
      <c r="I37" s="237"/>
      <c r="J37" s="237"/>
      <c r="K37" s="33"/>
      <c r="L37" s="33"/>
      <c r="M37" s="248">
        <v>0</v>
      </c>
      <c r="N37" s="237"/>
      <c r="O37" s="237"/>
      <c r="P37" s="237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49">
        <f>SUM(M31:M37)</f>
        <v>0</v>
      </c>
      <c r="M39" s="249"/>
      <c r="N39" s="249"/>
      <c r="O39" s="249"/>
      <c r="P39" s="25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38" t="s">
        <v>1126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5"/>
      <c r="R79" s="24"/>
    </row>
    <row r="80" spans="2:18" s="1" customFormat="1" ht="36.95" customHeight="1">
      <c r="B80" s="32"/>
      <c r="C80" s="66" t="s">
        <v>1127</v>
      </c>
      <c r="D80" s="33"/>
      <c r="E80" s="33"/>
      <c r="F80" s="205" t="str">
        <f>F8</f>
        <v>103 - KOMUNIKACE - SÚS JčK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40" t="str">
        <f>IF(O10="","",O10)</f>
        <v>24. 8. 2017</v>
      </c>
      <c r="N82" s="240"/>
      <c r="O82" s="240"/>
      <c r="P82" s="240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216" t="str">
        <f>E19</f>
        <v>Ing.Luboš Vaniš,VL PROJEKT,Líšnice 72,39901 Sepekov</v>
      </c>
      <c r="N84" s="216"/>
      <c r="O84" s="216"/>
      <c r="P84" s="216"/>
      <c r="Q84" s="21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216" t="str">
        <f>E22</f>
        <v xml:space="preserve"> </v>
      </c>
      <c r="N85" s="216"/>
      <c r="O85" s="216"/>
      <c r="P85" s="216"/>
      <c r="Q85" s="21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46" t="s">
        <v>137</v>
      </c>
      <c r="D87" s="247"/>
      <c r="E87" s="247"/>
      <c r="F87" s="247"/>
      <c r="G87" s="247"/>
      <c r="H87" s="109"/>
      <c r="I87" s="109"/>
      <c r="J87" s="109"/>
      <c r="K87" s="109"/>
      <c r="L87" s="109"/>
      <c r="M87" s="109"/>
      <c r="N87" s="246" t="s">
        <v>138</v>
      </c>
      <c r="O87" s="247"/>
      <c r="P87" s="247"/>
      <c r="Q87" s="247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8">
        <f>N117</f>
        <v>0</v>
      </c>
      <c r="O89" s="244"/>
      <c r="P89" s="244"/>
      <c r="Q89" s="244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1150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5">
        <f>N118</f>
        <v>0</v>
      </c>
      <c r="O90" s="243"/>
      <c r="P90" s="243"/>
      <c r="Q90" s="243"/>
      <c r="R90" s="121"/>
    </row>
    <row r="91" spans="2:18" s="8" customFormat="1" ht="19.9" customHeight="1">
      <c r="B91" s="122"/>
      <c r="C91" s="96"/>
      <c r="D91" s="123" t="s">
        <v>1151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N119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1152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N121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1153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N124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1154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N137</f>
        <v>0</v>
      </c>
      <c r="O94" s="183"/>
      <c r="P94" s="183"/>
      <c r="Q94" s="183"/>
      <c r="R94" s="124"/>
    </row>
    <row r="95" spans="2:18" s="8" customFormat="1" ht="19.9" customHeight="1">
      <c r="B95" s="122"/>
      <c r="C95" s="96"/>
      <c r="D95" s="123" t="s">
        <v>1155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N140</f>
        <v>0</v>
      </c>
      <c r="O95" s="183"/>
      <c r="P95" s="183"/>
      <c r="Q95" s="183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158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44">
        <v>0</v>
      </c>
      <c r="O97" s="245"/>
      <c r="P97" s="245"/>
      <c r="Q97" s="245"/>
      <c r="R97" s="34"/>
      <c r="T97" s="125"/>
      <c r="U97" s="126" t="s">
        <v>39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125</v>
      </c>
      <c r="D99" s="109"/>
      <c r="E99" s="109"/>
      <c r="F99" s="109"/>
      <c r="G99" s="109"/>
      <c r="H99" s="109"/>
      <c r="I99" s="109"/>
      <c r="J99" s="109"/>
      <c r="K99" s="109"/>
      <c r="L99" s="179">
        <f>ROUND(SUM(N89+N97),2)</f>
        <v>0</v>
      </c>
      <c r="M99" s="179"/>
      <c r="N99" s="179"/>
      <c r="O99" s="179"/>
      <c r="P99" s="179"/>
      <c r="Q99" s="179"/>
      <c r="R99" s="34"/>
    </row>
    <row r="100" spans="2:18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95" customHeight="1">
      <c r="B105" s="32"/>
      <c r="C105" s="203" t="s">
        <v>159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17</v>
      </c>
      <c r="D107" s="33"/>
      <c r="E107" s="33"/>
      <c r="F107" s="238" t="str">
        <f>F6</f>
        <v>Milevsko -  Švermova ul. III. etapa</v>
      </c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33"/>
      <c r="R107" s="34"/>
    </row>
    <row r="108" spans="2:18" ht="30" customHeight="1">
      <c r="B108" s="23"/>
      <c r="C108" s="29" t="s">
        <v>132</v>
      </c>
      <c r="D108" s="25"/>
      <c r="E108" s="25"/>
      <c r="F108" s="238" t="s">
        <v>1126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5"/>
      <c r="R108" s="24"/>
    </row>
    <row r="109" spans="2:18" s="1" customFormat="1" ht="36.95" customHeight="1">
      <c r="B109" s="32"/>
      <c r="C109" s="66" t="s">
        <v>1127</v>
      </c>
      <c r="D109" s="33"/>
      <c r="E109" s="33"/>
      <c r="F109" s="205" t="str">
        <f>F8</f>
        <v>103 - KOMUNIKACE - SÚS JčK</v>
      </c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21</v>
      </c>
      <c r="D111" s="33"/>
      <c r="E111" s="33"/>
      <c r="F111" s="27" t="str">
        <f>F10</f>
        <v xml:space="preserve"> </v>
      </c>
      <c r="G111" s="33"/>
      <c r="H111" s="33"/>
      <c r="I111" s="33"/>
      <c r="J111" s="33"/>
      <c r="K111" s="29" t="s">
        <v>23</v>
      </c>
      <c r="L111" s="33"/>
      <c r="M111" s="240" t="str">
        <f>IF(O10="","",O10)</f>
        <v>24. 8. 2017</v>
      </c>
      <c r="N111" s="240"/>
      <c r="O111" s="240"/>
      <c r="P111" s="240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5">
      <c r="B113" s="32"/>
      <c r="C113" s="29" t="s">
        <v>25</v>
      </c>
      <c r="D113" s="33"/>
      <c r="E113" s="33"/>
      <c r="F113" s="27" t="str">
        <f>E13</f>
        <v>Město Milevsko, nám. E. Beneše 420, 39901 Milevsko</v>
      </c>
      <c r="G113" s="33"/>
      <c r="H113" s="33"/>
      <c r="I113" s="33"/>
      <c r="J113" s="33"/>
      <c r="K113" s="29" t="s">
        <v>30</v>
      </c>
      <c r="L113" s="33"/>
      <c r="M113" s="216" t="str">
        <f>E19</f>
        <v>Ing.Luboš Vaniš,VL PROJEKT,Líšnice 72,39901 Sepekov</v>
      </c>
      <c r="N113" s="216"/>
      <c r="O113" s="216"/>
      <c r="P113" s="216"/>
      <c r="Q113" s="216"/>
      <c r="R113" s="34"/>
    </row>
    <row r="114" spans="2:18" s="1" customFormat="1" ht="14.45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34</v>
      </c>
      <c r="L114" s="33"/>
      <c r="M114" s="216" t="str">
        <f>E22</f>
        <v xml:space="preserve"> </v>
      </c>
      <c r="N114" s="216"/>
      <c r="O114" s="216"/>
      <c r="P114" s="216"/>
      <c r="Q114" s="216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160</v>
      </c>
      <c r="D116" s="129" t="s">
        <v>161</v>
      </c>
      <c r="E116" s="129" t="s">
        <v>57</v>
      </c>
      <c r="F116" s="241" t="s">
        <v>162</v>
      </c>
      <c r="G116" s="241"/>
      <c r="H116" s="241"/>
      <c r="I116" s="241"/>
      <c r="J116" s="129" t="s">
        <v>163</v>
      </c>
      <c r="K116" s="129" t="s">
        <v>164</v>
      </c>
      <c r="L116" s="241" t="s">
        <v>165</v>
      </c>
      <c r="M116" s="241"/>
      <c r="N116" s="241" t="s">
        <v>138</v>
      </c>
      <c r="O116" s="241"/>
      <c r="P116" s="241"/>
      <c r="Q116" s="242"/>
      <c r="R116" s="130"/>
      <c r="T116" s="73" t="s">
        <v>166</v>
      </c>
      <c r="U116" s="74" t="s">
        <v>39</v>
      </c>
      <c r="V116" s="74" t="s">
        <v>167</v>
      </c>
      <c r="W116" s="74" t="s">
        <v>168</v>
      </c>
      <c r="X116" s="74" t="s">
        <v>169</v>
      </c>
      <c r="Y116" s="74" t="s">
        <v>170</v>
      </c>
      <c r="Z116" s="74" t="s">
        <v>171</v>
      </c>
      <c r="AA116" s="75" t="s">
        <v>172</v>
      </c>
    </row>
    <row r="117" spans="2:63" s="1" customFormat="1" ht="29.25" customHeight="1">
      <c r="B117" s="32"/>
      <c r="C117" s="77" t="s">
        <v>134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2">
        <f>BK117</f>
        <v>0</v>
      </c>
      <c r="O117" s="223"/>
      <c r="P117" s="223"/>
      <c r="Q117" s="223"/>
      <c r="R117" s="34"/>
      <c r="T117" s="76"/>
      <c r="U117" s="48"/>
      <c r="V117" s="48"/>
      <c r="W117" s="131">
        <f>W118</f>
        <v>357.05563</v>
      </c>
      <c r="X117" s="48"/>
      <c r="Y117" s="131">
        <f>Y118</f>
        <v>1.63943</v>
      </c>
      <c r="Z117" s="48"/>
      <c r="AA117" s="132">
        <f>AA118</f>
        <v>1490.088</v>
      </c>
      <c r="AT117" s="19" t="s">
        <v>74</v>
      </c>
      <c r="AU117" s="19" t="s">
        <v>140</v>
      </c>
      <c r="BK117" s="133">
        <f>BK118</f>
        <v>0</v>
      </c>
    </row>
    <row r="118" spans="2:63" s="10" customFormat="1" ht="37.35" customHeight="1">
      <c r="B118" s="134"/>
      <c r="C118" s="135"/>
      <c r="D118" s="136" t="s">
        <v>1150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4">
        <f>BK118</f>
        <v>0</v>
      </c>
      <c r="O118" s="225"/>
      <c r="P118" s="225"/>
      <c r="Q118" s="225"/>
      <c r="R118" s="137"/>
      <c r="T118" s="138"/>
      <c r="U118" s="135"/>
      <c r="V118" s="135"/>
      <c r="W118" s="139">
        <f>W119+W121+W124+W137+W140</f>
        <v>357.05563</v>
      </c>
      <c r="X118" s="135"/>
      <c r="Y118" s="139">
        <f>Y119+Y121+Y124+Y137+Y140</f>
        <v>1.63943</v>
      </c>
      <c r="Z118" s="135"/>
      <c r="AA118" s="140">
        <f>AA119+AA121+AA124+AA137+AA140</f>
        <v>1490.088</v>
      </c>
      <c r="AR118" s="141" t="s">
        <v>83</v>
      </c>
      <c r="AT118" s="142" t="s">
        <v>74</v>
      </c>
      <c r="AU118" s="142" t="s">
        <v>75</v>
      </c>
      <c r="AY118" s="141" t="s">
        <v>173</v>
      </c>
      <c r="BK118" s="143">
        <f>BK119+BK121+BK124+BK137+BK140</f>
        <v>0</v>
      </c>
    </row>
    <row r="119" spans="2:63" s="10" customFormat="1" ht="19.9" customHeight="1">
      <c r="B119" s="134"/>
      <c r="C119" s="135"/>
      <c r="D119" s="144" t="s">
        <v>1151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6">
        <f>BK119</f>
        <v>0</v>
      </c>
      <c r="O119" s="227"/>
      <c r="P119" s="227"/>
      <c r="Q119" s="227"/>
      <c r="R119" s="137"/>
      <c r="T119" s="138"/>
      <c r="U119" s="135"/>
      <c r="V119" s="135"/>
      <c r="W119" s="139">
        <f>W120</f>
        <v>64.02</v>
      </c>
      <c r="X119" s="135"/>
      <c r="Y119" s="139">
        <f>Y120</f>
        <v>0.8729999999999999</v>
      </c>
      <c r="Z119" s="135"/>
      <c r="AA119" s="140">
        <f>AA120</f>
        <v>1489.92</v>
      </c>
      <c r="AR119" s="141" t="s">
        <v>83</v>
      </c>
      <c r="AT119" s="142" t="s">
        <v>74</v>
      </c>
      <c r="AU119" s="142" t="s">
        <v>83</v>
      </c>
      <c r="AY119" s="141" t="s">
        <v>173</v>
      </c>
      <c r="BK119" s="143">
        <f>BK120</f>
        <v>0</v>
      </c>
    </row>
    <row r="120" spans="2:65" s="1" customFormat="1" ht="38.25" customHeight="1">
      <c r="B120" s="145"/>
      <c r="C120" s="146" t="s">
        <v>83</v>
      </c>
      <c r="D120" s="146" t="s">
        <v>174</v>
      </c>
      <c r="E120" s="147" t="s">
        <v>1156</v>
      </c>
      <c r="F120" s="220" t="s">
        <v>1157</v>
      </c>
      <c r="G120" s="220"/>
      <c r="H120" s="220"/>
      <c r="I120" s="220"/>
      <c r="J120" s="148" t="s">
        <v>211</v>
      </c>
      <c r="K120" s="149">
        <v>2910</v>
      </c>
      <c r="L120" s="221"/>
      <c r="M120" s="221"/>
      <c r="N120" s="221">
        <f>ROUND(L120*K120,2)</f>
        <v>0</v>
      </c>
      <c r="O120" s="221"/>
      <c r="P120" s="221"/>
      <c r="Q120" s="221"/>
      <c r="R120" s="150"/>
      <c r="T120" s="151" t="s">
        <v>5</v>
      </c>
      <c r="U120" s="41" t="s">
        <v>40</v>
      </c>
      <c r="V120" s="152">
        <v>0.022</v>
      </c>
      <c r="W120" s="152">
        <f>V120*K120</f>
        <v>64.02</v>
      </c>
      <c r="X120" s="152">
        <v>0.0003</v>
      </c>
      <c r="Y120" s="152">
        <f>X120*K120</f>
        <v>0.8729999999999999</v>
      </c>
      <c r="Z120" s="152">
        <v>0.512</v>
      </c>
      <c r="AA120" s="153">
        <f>Z120*K120</f>
        <v>1489.92</v>
      </c>
      <c r="AR120" s="19" t="s">
        <v>178</v>
      </c>
      <c r="AT120" s="19" t="s">
        <v>174</v>
      </c>
      <c r="AU120" s="19" t="s">
        <v>111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178</v>
      </c>
      <c r="BM120" s="19" t="s">
        <v>1158</v>
      </c>
    </row>
    <row r="121" spans="2:63" s="10" customFormat="1" ht="29.85" customHeight="1">
      <c r="B121" s="134"/>
      <c r="C121" s="135"/>
      <c r="D121" s="144" t="s">
        <v>1152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8">
        <f>BK121</f>
        <v>0</v>
      </c>
      <c r="O121" s="229"/>
      <c r="P121" s="229"/>
      <c r="Q121" s="229"/>
      <c r="R121" s="137"/>
      <c r="T121" s="138"/>
      <c r="U121" s="135"/>
      <c r="V121" s="135"/>
      <c r="W121" s="139">
        <f>SUM(W122:W123)</f>
        <v>192.71999999999997</v>
      </c>
      <c r="X121" s="135"/>
      <c r="Y121" s="139">
        <f>SUM(Y122:Y123)</f>
        <v>0</v>
      </c>
      <c r="Z121" s="135"/>
      <c r="AA121" s="140">
        <f>SUM(AA122:AA123)</f>
        <v>0</v>
      </c>
      <c r="AR121" s="141" t="s">
        <v>83</v>
      </c>
      <c r="AT121" s="142" t="s">
        <v>74</v>
      </c>
      <c r="AU121" s="142" t="s">
        <v>83</v>
      </c>
      <c r="AY121" s="141" t="s">
        <v>173</v>
      </c>
      <c r="BK121" s="143">
        <f>SUM(BK122:BK123)</f>
        <v>0</v>
      </c>
    </row>
    <row r="122" spans="2:65" s="1" customFormat="1" ht="25.5" customHeight="1">
      <c r="B122" s="145"/>
      <c r="C122" s="146" t="s">
        <v>111</v>
      </c>
      <c r="D122" s="146" t="s">
        <v>174</v>
      </c>
      <c r="E122" s="147" t="s">
        <v>1159</v>
      </c>
      <c r="F122" s="220" t="s">
        <v>1160</v>
      </c>
      <c r="G122" s="220"/>
      <c r="H122" s="220"/>
      <c r="I122" s="220"/>
      <c r="J122" s="148" t="s">
        <v>211</v>
      </c>
      <c r="K122" s="149">
        <v>2640</v>
      </c>
      <c r="L122" s="221"/>
      <c r="M122" s="221"/>
      <c r="N122" s="221">
        <f>ROUND(L122*K122,2)</f>
        <v>0</v>
      </c>
      <c r="O122" s="221"/>
      <c r="P122" s="221"/>
      <c r="Q122" s="221"/>
      <c r="R122" s="150"/>
      <c r="T122" s="151" t="s">
        <v>5</v>
      </c>
      <c r="U122" s="41" t="s">
        <v>40</v>
      </c>
      <c r="V122" s="152">
        <v>0.002</v>
      </c>
      <c r="W122" s="152">
        <f>V122*K122</f>
        <v>5.28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178</v>
      </c>
      <c r="BM122" s="19" t="s">
        <v>1161</v>
      </c>
    </row>
    <row r="123" spans="2:65" s="1" customFormat="1" ht="38.25" customHeight="1">
      <c r="B123" s="145"/>
      <c r="C123" s="146" t="s">
        <v>183</v>
      </c>
      <c r="D123" s="146" t="s">
        <v>174</v>
      </c>
      <c r="E123" s="147" t="s">
        <v>1162</v>
      </c>
      <c r="F123" s="220" t="s">
        <v>1163</v>
      </c>
      <c r="G123" s="220"/>
      <c r="H123" s="220"/>
      <c r="I123" s="220"/>
      <c r="J123" s="148" t="s">
        <v>211</v>
      </c>
      <c r="K123" s="149">
        <v>2640</v>
      </c>
      <c r="L123" s="221"/>
      <c r="M123" s="221"/>
      <c r="N123" s="221">
        <f>ROUND(L123*K123,2)</f>
        <v>0</v>
      </c>
      <c r="O123" s="221"/>
      <c r="P123" s="221"/>
      <c r="Q123" s="221"/>
      <c r="R123" s="150"/>
      <c r="T123" s="151" t="s">
        <v>5</v>
      </c>
      <c r="U123" s="41" t="s">
        <v>40</v>
      </c>
      <c r="V123" s="152">
        <v>0.071</v>
      </c>
      <c r="W123" s="152">
        <f>V123*K123</f>
        <v>187.43999999999997</v>
      </c>
      <c r="X123" s="152">
        <v>0</v>
      </c>
      <c r="Y123" s="152">
        <f>X123*K123</f>
        <v>0</v>
      </c>
      <c r="Z123" s="152">
        <v>0</v>
      </c>
      <c r="AA123" s="153">
        <f>Z123*K123</f>
        <v>0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178</v>
      </c>
      <c r="BM123" s="19" t="s">
        <v>1164</v>
      </c>
    </row>
    <row r="124" spans="2:63" s="10" customFormat="1" ht="29.85" customHeight="1">
      <c r="B124" s="134"/>
      <c r="C124" s="135"/>
      <c r="D124" s="144" t="s">
        <v>1153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8">
        <f>BK124</f>
        <v>0</v>
      </c>
      <c r="O124" s="229"/>
      <c r="P124" s="229"/>
      <c r="Q124" s="229"/>
      <c r="R124" s="137"/>
      <c r="T124" s="138"/>
      <c r="U124" s="135"/>
      <c r="V124" s="135"/>
      <c r="W124" s="139">
        <f>SUM(W125:W136)</f>
        <v>7.822</v>
      </c>
      <c r="X124" s="135"/>
      <c r="Y124" s="139">
        <f>SUM(Y125:Y136)</f>
        <v>0.76643</v>
      </c>
      <c r="Z124" s="135"/>
      <c r="AA124" s="140">
        <f>SUM(AA125:AA136)</f>
        <v>0.168</v>
      </c>
      <c r="AR124" s="141" t="s">
        <v>83</v>
      </c>
      <c r="AT124" s="142" t="s">
        <v>74</v>
      </c>
      <c r="AU124" s="142" t="s">
        <v>83</v>
      </c>
      <c r="AY124" s="141" t="s">
        <v>173</v>
      </c>
      <c r="BK124" s="143">
        <f>SUM(BK125:BK136)</f>
        <v>0</v>
      </c>
    </row>
    <row r="125" spans="2:65" s="1" customFormat="1" ht="25.5" customHeight="1">
      <c r="B125" s="145"/>
      <c r="C125" s="146" t="s">
        <v>178</v>
      </c>
      <c r="D125" s="146" t="s">
        <v>174</v>
      </c>
      <c r="E125" s="147" t="s">
        <v>1165</v>
      </c>
      <c r="F125" s="220" t="s">
        <v>1166</v>
      </c>
      <c r="G125" s="220"/>
      <c r="H125" s="220"/>
      <c r="I125" s="220"/>
      <c r="J125" s="148" t="s">
        <v>186</v>
      </c>
      <c r="K125" s="149">
        <v>4</v>
      </c>
      <c r="L125" s="221"/>
      <c r="M125" s="221"/>
      <c r="N125" s="221">
        <f aca="true" t="shared" si="0" ref="N125:N136">ROUND(L125*K125,2)</f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0.2</v>
      </c>
      <c r="W125" s="152">
        <f aca="true" t="shared" si="1" ref="W125:W136">V125*K125</f>
        <v>0.8</v>
      </c>
      <c r="X125" s="152">
        <v>0.0007</v>
      </c>
      <c r="Y125" s="152">
        <f aca="true" t="shared" si="2" ref="Y125:Y136">X125*K125</f>
        <v>0.0028</v>
      </c>
      <c r="Z125" s="152">
        <v>0</v>
      </c>
      <c r="AA125" s="153">
        <f aca="true" t="shared" si="3" ref="AA125:AA136">Z125*K125</f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aca="true" t="shared" si="4" ref="BE125:BE136">IF(U125="základní",N125,0)</f>
        <v>0</v>
      </c>
      <c r="BF125" s="154">
        <f aca="true" t="shared" si="5" ref="BF125:BF136">IF(U125="snížená",N125,0)</f>
        <v>0</v>
      </c>
      <c r="BG125" s="154">
        <f aca="true" t="shared" si="6" ref="BG125:BG136">IF(U125="zákl. přenesená",N125,0)</f>
        <v>0</v>
      </c>
      <c r="BH125" s="154">
        <f aca="true" t="shared" si="7" ref="BH125:BH136">IF(U125="sníž. přenesená",N125,0)</f>
        <v>0</v>
      </c>
      <c r="BI125" s="154">
        <f aca="true" t="shared" si="8" ref="BI125:BI136">IF(U125="nulová",N125,0)</f>
        <v>0</v>
      </c>
      <c r="BJ125" s="19" t="s">
        <v>83</v>
      </c>
      <c r="BK125" s="154">
        <f aca="true" t="shared" si="9" ref="BK125:BK136">ROUND(L125*K125,2)</f>
        <v>0</v>
      </c>
      <c r="BL125" s="19" t="s">
        <v>178</v>
      </c>
      <c r="BM125" s="19" t="s">
        <v>1167</v>
      </c>
    </row>
    <row r="126" spans="2:65" s="1" customFormat="1" ht="25.5" customHeight="1">
      <c r="B126" s="145"/>
      <c r="C126" s="155" t="s">
        <v>191</v>
      </c>
      <c r="D126" s="155" t="s">
        <v>238</v>
      </c>
      <c r="E126" s="156" t="s">
        <v>1168</v>
      </c>
      <c r="F126" s="235" t="s">
        <v>1169</v>
      </c>
      <c r="G126" s="235"/>
      <c r="H126" s="235"/>
      <c r="I126" s="235"/>
      <c r="J126" s="157" t="s">
        <v>186</v>
      </c>
      <c r="K126" s="158">
        <v>3</v>
      </c>
      <c r="L126" s="236"/>
      <c r="M126" s="236"/>
      <c r="N126" s="236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0.003</v>
      </c>
      <c r="Y126" s="152">
        <f t="shared" si="2"/>
        <v>0.009000000000000001</v>
      </c>
      <c r="Z126" s="152">
        <v>0</v>
      </c>
      <c r="AA126" s="153">
        <f t="shared" si="3"/>
        <v>0</v>
      </c>
      <c r="AR126" s="19" t="s">
        <v>204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1170</v>
      </c>
    </row>
    <row r="127" spans="2:65" s="1" customFormat="1" ht="25.5" customHeight="1">
      <c r="B127" s="145"/>
      <c r="C127" s="146" t="s">
        <v>195</v>
      </c>
      <c r="D127" s="146" t="s">
        <v>174</v>
      </c>
      <c r="E127" s="147" t="s">
        <v>1171</v>
      </c>
      <c r="F127" s="220" t="s">
        <v>1172</v>
      </c>
      <c r="G127" s="220"/>
      <c r="H127" s="220"/>
      <c r="I127" s="220"/>
      <c r="J127" s="148" t="s">
        <v>186</v>
      </c>
      <c r="K127" s="149">
        <v>2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0.416</v>
      </c>
      <c r="W127" s="152">
        <f t="shared" si="1"/>
        <v>0.832</v>
      </c>
      <c r="X127" s="152">
        <v>0.10941</v>
      </c>
      <c r="Y127" s="152">
        <f t="shared" si="2"/>
        <v>0.21882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1173</v>
      </c>
    </row>
    <row r="128" spans="2:65" s="1" customFormat="1" ht="38.25" customHeight="1">
      <c r="B128" s="145"/>
      <c r="C128" s="146" t="s">
        <v>199</v>
      </c>
      <c r="D128" s="146" t="s">
        <v>174</v>
      </c>
      <c r="E128" s="147" t="s">
        <v>1174</v>
      </c>
      <c r="F128" s="220" t="s">
        <v>1175</v>
      </c>
      <c r="G128" s="220"/>
      <c r="H128" s="220"/>
      <c r="I128" s="220"/>
      <c r="J128" s="148" t="s">
        <v>186</v>
      </c>
      <c r="K128" s="149">
        <v>4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0.549</v>
      </c>
      <c r="W128" s="152">
        <f t="shared" si="1"/>
        <v>2.196</v>
      </c>
      <c r="X128" s="152">
        <v>0.11241</v>
      </c>
      <c r="Y128" s="152">
        <f t="shared" si="2"/>
        <v>0.44964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1176</v>
      </c>
    </row>
    <row r="129" spans="2:65" s="1" customFormat="1" ht="16.5" customHeight="1">
      <c r="B129" s="145"/>
      <c r="C129" s="155" t="s">
        <v>204</v>
      </c>
      <c r="D129" s="155" t="s">
        <v>238</v>
      </c>
      <c r="E129" s="156" t="s">
        <v>1177</v>
      </c>
      <c r="F129" s="235" t="s">
        <v>1178</v>
      </c>
      <c r="G129" s="235"/>
      <c r="H129" s="235"/>
      <c r="I129" s="235"/>
      <c r="J129" s="157" t="s">
        <v>186</v>
      </c>
      <c r="K129" s="158">
        <v>4</v>
      </c>
      <c r="L129" s="236"/>
      <c r="M129" s="236"/>
      <c r="N129" s="236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</v>
      </c>
      <c r="W129" s="152">
        <f t="shared" si="1"/>
        <v>0</v>
      </c>
      <c r="X129" s="152">
        <v>0.0061</v>
      </c>
      <c r="Y129" s="152">
        <f t="shared" si="2"/>
        <v>0.0244</v>
      </c>
      <c r="Z129" s="152">
        <v>0</v>
      </c>
      <c r="AA129" s="153">
        <f t="shared" si="3"/>
        <v>0</v>
      </c>
      <c r="AR129" s="19" t="s">
        <v>204</v>
      </c>
      <c r="AT129" s="19" t="s">
        <v>238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1179</v>
      </c>
    </row>
    <row r="130" spans="2:65" s="1" customFormat="1" ht="25.5" customHeight="1">
      <c r="B130" s="145"/>
      <c r="C130" s="146" t="s">
        <v>208</v>
      </c>
      <c r="D130" s="146" t="s">
        <v>174</v>
      </c>
      <c r="E130" s="147" t="s">
        <v>1180</v>
      </c>
      <c r="F130" s="220" t="s">
        <v>1181</v>
      </c>
      <c r="G130" s="220"/>
      <c r="H130" s="220"/>
      <c r="I130" s="220"/>
      <c r="J130" s="148" t="s">
        <v>177</v>
      </c>
      <c r="K130" s="149">
        <v>24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0.003</v>
      </c>
      <c r="W130" s="152">
        <f t="shared" si="1"/>
        <v>0.07200000000000001</v>
      </c>
      <c r="X130" s="152">
        <v>0.00015</v>
      </c>
      <c r="Y130" s="152">
        <f t="shared" si="2"/>
        <v>0.0036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1182</v>
      </c>
    </row>
    <row r="131" spans="2:65" s="1" customFormat="1" ht="25.5" customHeight="1">
      <c r="B131" s="145"/>
      <c r="C131" s="146" t="s">
        <v>213</v>
      </c>
      <c r="D131" s="146" t="s">
        <v>174</v>
      </c>
      <c r="E131" s="147" t="s">
        <v>1183</v>
      </c>
      <c r="F131" s="220" t="s">
        <v>1184</v>
      </c>
      <c r="G131" s="220"/>
      <c r="H131" s="220"/>
      <c r="I131" s="220"/>
      <c r="J131" s="148" t="s">
        <v>177</v>
      </c>
      <c r="K131" s="149">
        <v>99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0.003</v>
      </c>
      <c r="W131" s="152">
        <f t="shared" si="1"/>
        <v>0.297</v>
      </c>
      <c r="X131" s="152">
        <v>5E-05</v>
      </c>
      <c r="Y131" s="152">
        <f t="shared" si="2"/>
        <v>0.00495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1185</v>
      </c>
    </row>
    <row r="132" spans="2:65" s="1" customFormat="1" ht="25.5" customHeight="1">
      <c r="B132" s="145"/>
      <c r="C132" s="146" t="s">
        <v>217</v>
      </c>
      <c r="D132" s="146" t="s">
        <v>174</v>
      </c>
      <c r="E132" s="147" t="s">
        <v>1186</v>
      </c>
      <c r="F132" s="220" t="s">
        <v>1187</v>
      </c>
      <c r="G132" s="220"/>
      <c r="H132" s="220"/>
      <c r="I132" s="220"/>
      <c r="J132" s="148" t="s">
        <v>177</v>
      </c>
      <c r="K132" s="149">
        <v>24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0.003</v>
      </c>
      <c r="W132" s="152">
        <f t="shared" si="1"/>
        <v>0.07200000000000001</v>
      </c>
      <c r="X132" s="152">
        <v>0.00065</v>
      </c>
      <c r="Y132" s="152">
        <f t="shared" si="2"/>
        <v>0.0156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1188</v>
      </c>
    </row>
    <row r="133" spans="2:65" s="1" customFormat="1" ht="38.25" customHeight="1">
      <c r="B133" s="145"/>
      <c r="C133" s="146" t="s">
        <v>221</v>
      </c>
      <c r="D133" s="146" t="s">
        <v>174</v>
      </c>
      <c r="E133" s="147" t="s">
        <v>1189</v>
      </c>
      <c r="F133" s="220" t="s">
        <v>1190</v>
      </c>
      <c r="G133" s="220"/>
      <c r="H133" s="220"/>
      <c r="I133" s="220"/>
      <c r="J133" s="148" t="s">
        <v>177</v>
      </c>
      <c r="K133" s="149">
        <v>99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0.003</v>
      </c>
      <c r="W133" s="152">
        <f t="shared" si="1"/>
        <v>0.297</v>
      </c>
      <c r="X133" s="152">
        <v>0.00038</v>
      </c>
      <c r="Y133" s="152">
        <f t="shared" si="2"/>
        <v>0.03762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1191</v>
      </c>
    </row>
    <row r="134" spans="2:65" s="1" customFormat="1" ht="16.5" customHeight="1">
      <c r="B134" s="145"/>
      <c r="C134" s="146" t="s">
        <v>225</v>
      </c>
      <c r="D134" s="146" t="s">
        <v>174</v>
      </c>
      <c r="E134" s="147" t="s">
        <v>1192</v>
      </c>
      <c r="F134" s="220" t="s">
        <v>1193</v>
      </c>
      <c r="G134" s="220"/>
      <c r="H134" s="220"/>
      <c r="I134" s="220"/>
      <c r="J134" s="148" t="s">
        <v>177</v>
      </c>
      <c r="K134" s="149">
        <v>123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0.016</v>
      </c>
      <c r="W134" s="152">
        <f t="shared" si="1"/>
        <v>1.968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1194</v>
      </c>
    </row>
    <row r="135" spans="2:65" s="1" customFormat="1" ht="38.25" customHeight="1">
      <c r="B135" s="145"/>
      <c r="C135" s="146" t="s">
        <v>229</v>
      </c>
      <c r="D135" s="146" t="s">
        <v>174</v>
      </c>
      <c r="E135" s="147" t="s">
        <v>1195</v>
      </c>
      <c r="F135" s="220" t="s">
        <v>1196</v>
      </c>
      <c r="G135" s="220"/>
      <c r="H135" s="220"/>
      <c r="I135" s="220"/>
      <c r="J135" s="148" t="s">
        <v>186</v>
      </c>
      <c r="K135" s="149">
        <v>2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0.557</v>
      </c>
      <c r="W135" s="152">
        <f t="shared" si="1"/>
        <v>1.114</v>
      </c>
      <c r="X135" s="152">
        <v>0</v>
      </c>
      <c r="Y135" s="152">
        <f t="shared" si="2"/>
        <v>0</v>
      </c>
      <c r="Z135" s="152">
        <v>0.082</v>
      </c>
      <c r="AA135" s="153">
        <f t="shared" si="3"/>
        <v>0.164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1197</v>
      </c>
    </row>
    <row r="136" spans="2:65" s="1" customFormat="1" ht="25.5" customHeight="1">
      <c r="B136" s="145"/>
      <c r="C136" s="146" t="s">
        <v>11</v>
      </c>
      <c r="D136" s="146" t="s">
        <v>174</v>
      </c>
      <c r="E136" s="147" t="s">
        <v>1198</v>
      </c>
      <c r="F136" s="220" t="s">
        <v>1199</v>
      </c>
      <c r="G136" s="220"/>
      <c r="H136" s="220"/>
      <c r="I136" s="220"/>
      <c r="J136" s="148" t="s">
        <v>186</v>
      </c>
      <c r="K136" s="149">
        <v>1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0.174</v>
      </c>
      <c r="W136" s="152">
        <f t="shared" si="1"/>
        <v>0.174</v>
      </c>
      <c r="X136" s="152">
        <v>0</v>
      </c>
      <c r="Y136" s="152">
        <f t="shared" si="2"/>
        <v>0</v>
      </c>
      <c r="Z136" s="152">
        <v>0.004</v>
      </c>
      <c r="AA136" s="153">
        <f t="shared" si="3"/>
        <v>0.004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1200</v>
      </c>
    </row>
    <row r="137" spans="2:63" s="10" customFormat="1" ht="29.85" customHeight="1">
      <c r="B137" s="134"/>
      <c r="C137" s="135"/>
      <c r="D137" s="144" t="s">
        <v>1154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28">
        <f>BK137</f>
        <v>0</v>
      </c>
      <c r="O137" s="229"/>
      <c r="P137" s="229"/>
      <c r="Q137" s="229"/>
      <c r="R137" s="137"/>
      <c r="T137" s="138"/>
      <c r="U137" s="135"/>
      <c r="V137" s="135"/>
      <c r="W137" s="139">
        <f>SUM(W138:W139)</f>
        <v>92.385456</v>
      </c>
      <c r="X137" s="135"/>
      <c r="Y137" s="139">
        <f>SUM(Y138:Y139)</f>
        <v>0</v>
      </c>
      <c r="Z137" s="135"/>
      <c r="AA137" s="140">
        <f>SUM(AA138:AA139)</f>
        <v>0</v>
      </c>
      <c r="AR137" s="141" t="s">
        <v>83</v>
      </c>
      <c r="AT137" s="142" t="s">
        <v>74</v>
      </c>
      <c r="AU137" s="142" t="s">
        <v>83</v>
      </c>
      <c r="AY137" s="141" t="s">
        <v>173</v>
      </c>
      <c r="BK137" s="143">
        <f>SUM(BK138:BK139)</f>
        <v>0</v>
      </c>
    </row>
    <row r="138" spans="2:65" s="1" customFormat="1" ht="25.5" customHeight="1">
      <c r="B138" s="145"/>
      <c r="C138" s="146" t="s">
        <v>237</v>
      </c>
      <c r="D138" s="146" t="s">
        <v>174</v>
      </c>
      <c r="E138" s="147" t="s">
        <v>1201</v>
      </c>
      <c r="F138" s="220" t="s">
        <v>1202</v>
      </c>
      <c r="G138" s="220"/>
      <c r="H138" s="220"/>
      <c r="I138" s="220"/>
      <c r="J138" s="148" t="s">
        <v>232</v>
      </c>
      <c r="K138" s="149">
        <v>1490.088</v>
      </c>
      <c r="L138" s="221"/>
      <c r="M138" s="221"/>
      <c r="N138" s="221">
        <f>ROUND(L138*K138,2)</f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0.03</v>
      </c>
      <c r="W138" s="152">
        <f>V138*K138</f>
        <v>44.702639999999995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178</v>
      </c>
      <c r="BM138" s="19" t="s">
        <v>1203</v>
      </c>
    </row>
    <row r="139" spans="2:65" s="1" customFormat="1" ht="38.25" customHeight="1">
      <c r="B139" s="145"/>
      <c r="C139" s="146" t="s">
        <v>242</v>
      </c>
      <c r="D139" s="146" t="s">
        <v>174</v>
      </c>
      <c r="E139" s="147" t="s">
        <v>1204</v>
      </c>
      <c r="F139" s="220" t="s">
        <v>1205</v>
      </c>
      <c r="G139" s="220"/>
      <c r="H139" s="220"/>
      <c r="I139" s="220"/>
      <c r="J139" s="148" t="s">
        <v>232</v>
      </c>
      <c r="K139" s="149">
        <v>1490.088</v>
      </c>
      <c r="L139" s="221"/>
      <c r="M139" s="221"/>
      <c r="N139" s="221">
        <f>ROUND(L139*K139,2)</f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0.032</v>
      </c>
      <c r="W139" s="152">
        <f>V139*K139</f>
        <v>47.682816</v>
      </c>
      <c r="X139" s="152">
        <v>0</v>
      </c>
      <c r="Y139" s="152">
        <f>X139*K139</f>
        <v>0</v>
      </c>
      <c r="Z139" s="152">
        <v>0</v>
      </c>
      <c r="AA139" s="153">
        <f>Z139*K139</f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178</v>
      </c>
      <c r="BM139" s="19" t="s">
        <v>1206</v>
      </c>
    </row>
    <row r="140" spans="2:63" s="10" customFormat="1" ht="29.85" customHeight="1">
      <c r="B140" s="134"/>
      <c r="C140" s="135"/>
      <c r="D140" s="144" t="s">
        <v>1155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28">
        <f>BK140</f>
        <v>0</v>
      </c>
      <c r="O140" s="229"/>
      <c r="P140" s="229"/>
      <c r="Q140" s="229"/>
      <c r="R140" s="137"/>
      <c r="T140" s="138"/>
      <c r="U140" s="135"/>
      <c r="V140" s="135"/>
      <c r="W140" s="139">
        <f>W141</f>
        <v>0.108174</v>
      </c>
      <c r="X140" s="135"/>
      <c r="Y140" s="139">
        <f>Y141</f>
        <v>0</v>
      </c>
      <c r="Z140" s="135"/>
      <c r="AA140" s="140">
        <f>AA141</f>
        <v>0</v>
      </c>
      <c r="AR140" s="141" t="s">
        <v>83</v>
      </c>
      <c r="AT140" s="142" t="s">
        <v>74</v>
      </c>
      <c r="AU140" s="142" t="s">
        <v>83</v>
      </c>
      <c r="AY140" s="141" t="s">
        <v>173</v>
      </c>
      <c r="BK140" s="143">
        <f>BK141</f>
        <v>0</v>
      </c>
    </row>
    <row r="141" spans="2:65" s="1" customFormat="1" ht="38.25" customHeight="1">
      <c r="B141" s="145"/>
      <c r="C141" s="146" t="s">
        <v>246</v>
      </c>
      <c r="D141" s="146" t="s">
        <v>174</v>
      </c>
      <c r="E141" s="147" t="s">
        <v>1207</v>
      </c>
      <c r="F141" s="220" t="s">
        <v>1208</v>
      </c>
      <c r="G141" s="220"/>
      <c r="H141" s="220"/>
      <c r="I141" s="220"/>
      <c r="J141" s="148" t="s">
        <v>232</v>
      </c>
      <c r="K141" s="149">
        <v>1.639</v>
      </c>
      <c r="L141" s="221"/>
      <c r="M141" s="221"/>
      <c r="N141" s="221">
        <f>ROUND(L141*K141,2)</f>
        <v>0</v>
      </c>
      <c r="O141" s="221"/>
      <c r="P141" s="221"/>
      <c r="Q141" s="221"/>
      <c r="R141" s="150"/>
      <c r="T141" s="151" t="s">
        <v>5</v>
      </c>
      <c r="U141" s="159" t="s">
        <v>40</v>
      </c>
      <c r="V141" s="160">
        <v>0.066</v>
      </c>
      <c r="W141" s="160">
        <f>V141*K141</f>
        <v>0.108174</v>
      </c>
      <c r="X141" s="160">
        <v>0</v>
      </c>
      <c r="Y141" s="160">
        <f>X141*K141</f>
        <v>0</v>
      </c>
      <c r="Z141" s="160">
        <v>0</v>
      </c>
      <c r="AA141" s="161">
        <f>Z141*K141</f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9" t="s">
        <v>83</v>
      </c>
      <c r="BK141" s="154">
        <f>ROUND(L141*K141,2)</f>
        <v>0</v>
      </c>
      <c r="BL141" s="19" t="s">
        <v>178</v>
      </c>
      <c r="BM141" s="19" t="s">
        <v>1209</v>
      </c>
    </row>
    <row r="142" spans="2:18" s="1" customFormat="1" ht="6.95" customHeight="1"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8"/>
    </row>
  </sheetData>
  <mergeCells count="12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41:I141"/>
    <mergeCell ref="L141:M141"/>
    <mergeCell ref="N141:Q141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17:Q117"/>
    <mergeCell ref="N118:Q118"/>
    <mergeCell ref="N119:Q119"/>
    <mergeCell ref="N121:Q121"/>
    <mergeCell ref="N124:Q124"/>
    <mergeCell ref="N137:Q137"/>
    <mergeCell ref="N140:Q140"/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 topLeftCell="A1">
      <pane ySplit="1" topLeftCell="A139" activePane="bottomLeft" state="frozen"/>
      <selection pane="bottomLeft" activeCell="L122" sqref="L122:M1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118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ht="25.35" customHeight="1">
      <c r="B7" s="23"/>
      <c r="C7" s="25"/>
      <c r="D7" s="29" t="s">
        <v>132</v>
      </c>
      <c r="E7" s="25"/>
      <c r="F7" s="238" t="s">
        <v>1126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4"/>
    </row>
    <row r="8" spans="2:18" s="1" customFormat="1" ht="32.85" customHeight="1">
      <c r="B8" s="32"/>
      <c r="C8" s="33"/>
      <c r="D8" s="28" t="s">
        <v>1127</v>
      </c>
      <c r="E8" s="33"/>
      <c r="F8" s="217" t="s">
        <v>1210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40" t="str">
        <f>'Rekapitulace stavby'!AN8</f>
        <v>24. 8. 2017</v>
      </c>
      <c r="P10" s="240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16" t="s">
        <v>5</v>
      </c>
      <c r="P12" s="21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16" t="s">
        <v>5</v>
      </c>
      <c r="P13" s="21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16" t="str">
        <f>IF('Rekapitulace stavby'!AN13="","",'Rekapitulace stavby'!AN13)</f>
        <v/>
      </c>
      <c r="P15" s="21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16" t="str">
        <f>IF('Rekapitulace stavby'!AN14="","",'Rekapitulace stavby'!AN14)</f>
        <v/>
      </c>
      <c r="P16" s="21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16" t="s">
        <v>31</v>
      </c>
      <c r="P18" s="216"/>
      <c r="Q18" s="33"/>
      <c r="R18" s="34"/>
    </row>
    <row r="19" spans="2:18" s="1" customFormat="1" ht="18" customHeight="1">
      <c r="B19" s="32"/>
      <c r="C19" s="33"/>
      <c r="D19" s="33"/>
      <c r="E19" s="177" t="s">
        <v>1404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16" t="s">
        <v>32</v>
      </c>
      <c r="P19" s="21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16" t="str">
        <f>IF('Rekapitulace stavby'!AN19="","",'Rekapitulace stavby'!AN19)</f>
        <v/>
      </c>
      <c r="P21" s="21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16" t="str">
        <f>IF('Rekapitulace stavby'!AN20="","",'Rekapitulace stavby'!AN20)</f>
        <v/>
      </c>
      <c r="P22" s="21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18" t="s">
        <v>5</v>
      </c>
      <c r="F25" s="218"/>
      <c r="G25" s="218"/>
      <c r="H25" s="218"/>
      <c r="I25" s="218"/>
      <c r="J25" s="218"/>
      <c r="K25" s="218"/>
      <c r="L25" s="218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210">
        <f>N89</f>
        <v>0</v>
      </c>
      <c r="N28" s="210"/>
      <c r="O28" s="210"/>
      <c r="P28" s="21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210">
        <f>N99</f>
        <v>0</v>
      </c>
      <c r="N29" s="210"/>
      <c r="O29" s="210"/>
      <c r="P29" s="21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51">
        <f>ROUND(M28+M29,2)</f>
        <v>0</v>
      </c>
      <c r="N31" s="237"/>
      <c r="O31" s="237"/>
      <c r="P31" s="237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48">
        <f>ROUND((SUM(BE99:BE100)+SUM(BE119:BE157)),2)</f>
        <v>0</v>
      </c>
      <c r="I33" s="237"/>
      <c r="J33" s="237"/>
      <c r="K33" s="33"/>
      <c r="L33" s="33"/>
      <c r="M33" s="248">
        <f>ROUND(ROUND((SUM(BE99:BE100)+SUM(BE119:BE157)),2)*F33,2)</f>
        <v>0</v>
      </c>
      <c r="N33" s="237"/>
      <c r="O33" s="237"/>
      <c r="P33" s="237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48">
        <f>ROUND((SUM(BF99:BF100)+SUM(BF119:BF157)),2)</f>
        <v>0</v>
      </c>
      <c r="I34" s="237"/>
      <c r="J34" s="237"/>
      <c r="K34" s="33"/>
      <c r="L34" s="33"/>
      <c r="M34" s="248">
        <f>ROUND(ROUND((SUM(BF99:BF100)+SUM(BF119:BF157)),2)*F34,2)</f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48">
        <f>ROUND((SUM(BG99:BG100)+SUM(BG119:BG157)),2)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48">
        <f>ROUND((SUM(BH99:BH100)+SUM(BH119:BH157)),2)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48">
        <f>ROUND((SUM(BI99:BI100)+SUM(BI119:BI157)),2)</f>
        <v>0</v>
      </c>
      <c r="I37" s="237"/>
      <c r="J37" s="237"/>
      <c r="K37" s="33"/>
      <c r="L37" s="33"/>
      <c r="M37" s="248">
        <v>0</v>
      </c>
      <c r="N37" s="237"/>
      <c r="O37" s="237"/>
      <c r="P37" s="237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49">
        <f>SUM(M31:M37)</f>
        <v>0</v>
      </c>
      <c r="M39" s="249"/>
      <c r="N39" s="249"/>
      <c r="O39" s="249"/>
      <c r="P39" s="25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38" t="s">
        <v>1126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5"/>
      <c r="R79" s="24"/>
    </row>
    <row r="80" spans="2:18" s="1" customFormat="1" ht="36.95" customHeight="1">
      <c r="B80" s="32"/>
      <c r="C80" s="66" t="s">
        <v>1127</v>
      </c>
      <c r="D80" s="33"/>
      <c r="E80" s="33"/>
      <c r="F80" s="205" t="str">
        <f>F8</f>
        <v>103.1 - KOMUNIKACE - Město Milevsko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40" t="str">
        <f>IF(O10="","",O10)</f>
        <v>24. 8. 2017</v>
      </c>
      <c r="N82" s="240"/>
      <c r="O82" s="240"/>
      <c r="P82" s="240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216" t="str">
        <f>E19</f>
        <v>Ing.Luboš Vaniš,VL PROJEKT,Líšnice 72,39901 Sepekov</v>
      </c>
      <c r="N84" s="216"/>
      <c r="O84" s="216"/>
      <c r="P84" s="216"/>
      <c r="Q84" s="21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216" t="str">
        <f>E22</f>
        <v xml:space="preserve"> </v>
      </c>
      <c r="N85" s="216"/>
      <c r="O85" s="216"/>
      <c r="P85" s="216"/>
      <c r="Q85" s="21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46" t="s">
        <v>137</v>
      </c>
      <c r="D87" s="247"/>
      <c r="E87" s="247"/>
      <c r="F87" s="247"/>
      <c r="G87" s="247"/>
      <c r="H87" s="109"/>
      <c r="I87" s="109"/>
      <c r="J87" s="109"/>
      <c r="K87" s="109"/>
      <c r="L87" s="109"/>
      <c r="M87" s="109"/>
      <c r="N87" s="246" t="s">
        <v>138</v>
      </c>
      <c r="O87" s="247"/>
      <c r="P87" s="247"/>
      <c r="Q87" s="247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8">
        <f>N119</f>
        <v>0</v>
      </c>
      <c r="O89" s="244"/>
      <c r="P89" s="244"/>
      <c r="Q89" s="244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1150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5">
        <f>N120</f>
        <v>0</v>
      </c>
      <c r="O90" s="243"/>
      <c r="P90" s="243"/>
      <c r="Q90" s="243"/>
      <c r="R90" s="121"/>
    </row>
    <row r="91" spans="2:18" s="8" customFormat="1" ht="19.9" customHeight="1">
      <c r="B91" s="122"/>
      <c r="C91" s="96"/>
      <c r="D91" s="123" t="s">
        <v>1151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N121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1211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N129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1152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N135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1212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N146</f>
        <v>0</v>
      </c>
      <c r="O94" s="183"/>
      <c r="P94" s="183"/>
      <c r="Q94" s="183"/>
      <c r="R94" s="124"/>
    </row>
    <row r="95" spans="2:18" s="8" customFormat="1" ht="19.9" customHeight="1">
      <c r="B95" s="122"/>
      <c r="C95" s="96"/>
      <c r="D95" s="123" t="s">
        <v>1153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N148</f>
        <v>0</v>
      </c>
      <c r="O95" s="183"/>
      <c r="P95" s="183"/>
      <c r="Q95" s="183"/>
      <c r="R95" s="124"/>
    </row>
    <row r="96" spans="2:18" s="8" customFormat="1" ht="19.9" customHeight="1">
      <c r="B96" s="122"/>
      <c r="C96" s="96"/>
      <c r="D96" s="123" t="s">
        <v>1154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N154</f>
        <v>0</v>
      </c>
      <c r="O96" s="183"/>
      <c r="P96" s="183"/>
      <c r="Q96" s="183"/>
      <c r="R96" s="124"/>
    </row>
    <row r="97" spans="2:18" s="8" customFormat="1" ht="19.9" customHeight="1">
      <c r="B97" s="122"/>
      <c r="C97" s="96"/>
      <c r="D97" s="123" t="s">
        <v>1155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N156</f>
        <v>0</v>
      </c>
      <c r="O97" s="183"/>
      <c r="P97" s="183"/>
      <c r="Q97" s="183"/>
      <c r="R97" s="124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158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44">
        <v>0</v>
      </c>
      <c r="O99" s="245"/>
      <c r="P99" s="245"/>
      <c r="Q99" s="245"/>
      <c r="R99" s="34"/>
      <c r="T99" s="125"/>
      <c r="U99" s="126" t="s">
        <v>39</v>
      </c>
    </row>
    <row r="100" spans="2:18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8" t="s">
        <v>125</v>
      </c>
      <c r="D101" s="109"/>
      <c r="E101" s="109"/>
      <c r="F101" s="109"/>
      <c r="G101" s="109"/>
      <c r="H101" s="109"/>
      <c r="I101" s="109"/>
      <c r="J101" s="109"/>
      <c r="K101" s="109"/>
      <c r="L101" s="179">
        <f>ROUND(SUM(N89+N99),2)</f>
        <v>0</v>
      </c>
      <c r="M101" s="179"/>
      <c r="N101" s="179"/>
      <c r="O101" s="179"/>
      <c r="P101" s="179"/>
      <c r="Q101" s="179"/>
      <c r="R101" s="34"/>
    </row>
    <row r="102" spans="2:18" s="1" customFormat="1" ht="6.95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95" customHeight="1">
      <c r="B107" s="32"/>
      <c r="C107" s="203" t="s">
        <v>159</v>
      </c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9" t="s">
        <v>17</v>
      </c>
      <c r="D109" s="33"/>
      <c r="E109" s="33"/>
      <c r="F109" s="238" t="str">
        <f>F6</f>
        <v>Milevsko -  Švermova ul. III. etapa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33"/>
      <c r="R109" s="34"/>
    </row>
    <row r="110" spans="2:18" ht="30" customHeight="1">
      <c r="B110" s="23"/>
      <c r="C110" s="29" t="s">
        <v>132</v>
      </c>
      <c r="D110" s="25"/>
      <c r="E110" s="25"/>
      <c r="F110" s="238" t="s">
        <v>1126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5"/>
      <c r="R110" s="24"/>
    </row>
    <row r="111" spans="2:18" s="1" customFormat="1" ht="36.95" customHeight="1">
      <c r="B111" s="32"/>
      <c r="C111" s="66" t="s">
        <v>1127</v>
      </c>
      <c r="D111" s="33"/>
      <c r="E111" s="33"/>
      <c r="F111" s="205" t="str">
        <f>F8</f>
        <v>103.1 - KOMUNIKACE - Město Milevsko</v>
      </c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8" customHeight="1">
      <c r="B113" s="32"/>
      <c r="C113" s="29" t="s">
        <v>21</v>
      </c>
      <c r="D113" s="33"/>
      <c r="E113" s="33"/>
      <c r="F113" s="27" t="str">
        <f>F10</f>
        <v xml:space="preserve"> </v>
      </c>
      <c r="G113" s="33"/>
      <c r="H113" s="33"/>
      <c r="I113" s="33"/>
      <c r="J113" s="33"/>
      <c r="K113" s="29" t="s">
        <v>23</v>
      </c>
      <c r="L113" s="33"/>
      <c r="M113" s="240" t="str">
        <f>IF(O10="","",O10)</f>
        <v>24. 8. 2017</v>
      </c>
      <c r="N113" s="240"/>
      <c r="O113" s="240"/>
      <c r="P113" s="240"/>
      <c r="Q113" s="33"/>
      <c r="R113" s="34"/>
    </row>
    <row r="114" spans="2:18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5">
      <c r="B115" s="32"/>
      <c r="C115" s="29" t="s">
        <v>25</v>
      </c>
      <c r="D115" s="33"/>
      <c r="E115" s="33"/>
      <c r="F115" s="27" t="str">
        <f>E13</f>
        <v>Město Milevsko, nám. E. Beneše 420, 39901 Milevsko</v>
      </c>
      <c r="G115" s="33"/>
      <c r="H115" s="33"/>
      <c r="I115" s="33"/>
      <c r="J115" s="33"/>
      <c r="K115" s="29" t="s">
        <v>30</v>
      </c>
      <c r="L115" s="33"/>
      <c r="M115" s="216" t="str">
        <f>E19</f>
        <v>Ing.Luboš Vaniš,VL PROJEKT,Líšnice 72,39901 Sepekov</v>
      </c>
      <c r="N115" s="216"/>
      <c r="O115" s="216"/>
      <c r="P115" s="216"/>
      <c r="Q115" s="216"/>
      <c r="R115" s="34"/>
    </row>
    <row r="116" spans="2:18" s="1" customFormat="1" ht="14.45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34</v>
      </c>
      <c r="L116" s="33"/>
      <c r="M116" s="216" t="str">
        <f>E22</f>
        <v xml:space="preserve"> </v>
      </c>
      <c r="N116" s="216"/>
      <c r="O116" s="216"/>
      <c r="P116" s="216"/>
      <c r="Q116" s="216"/>
      <c r="R116" s="34"/>
    </row>
    <row r="117" spans="2:18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27" s="9" customFormat="1" ht="29.25" customHeight="1">
      <c r="B118" s="127"/>
      <c r="C118" s="128" t="s">
        <v>160</v>
      </c>
      <c r="D118" s="129" t="s">
        <v>161</v>
      </c>
      <c r="E118" s="129" t="s">
        <v>57</v>
      </c>
      <c r="F118" s="241" t="s">
        <v>162</v>
      </c>
      <c r="G118" s="241"/>
      <c r="H118" s="241"/>
      <c r="I118" s="241"/>
      <c r="J118" s="129" t="s">
        <v>163</v>
      </c>
      <c r="K118" s="129" t="s">
        <v>164</v>
      </c>
      <c r="L118" s="241" t="s">
        <v>165</v>
      </c>
      <c r="M118" s="241"/>
      <c r="N118" s="241" t="s">
        <v>138</v>
      </c>
      <c r="O118" s="241"/>
      <c r="P118" s="241"/>
      <c r="Q118" s="242"/>
      <c r="R118" s="130"/>
      <c r="T118" s="73" t="s">
        <v>166</v>
      </c>
      <c r="U118" s="74" t="s">
        <v>39</v>
      </c>
      <c r="V118" s="74" t="s">
        <v>167</v>
      </c>
      <c r="W118" s="74" t="s">
        <v>168</v>
      </c>
      <c r="X118" s="74" t="s">
        <v>169</v>
      </c>
      <c r="Y118" s="74" t="s">
        <v>170</v>
      </c>
      <c r="Z118" s="74" t="s">
        <v>171</v>
      </c>
      <c r="AA118" s="75" t="s">
        <v>172</v>
      </c>
    </row>
    <row r="119" spans="2:63" s="1" customFormat="1" ht="29.25" customHeight="1">
      <c r="B119" s="32"/>
      <c r="C119" s="77" t="s">
        <v>134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22">
        <f>BK119</f>
        <v>0</v>
      </c>
      <c r="O119" s="223"/>
      <c r="P119" s="223"/>
      <c r="Q119" s="223"/>
      <c r="R119" s="34"/>
      <c r="T119" s="76"/>
      <c r="U119" s="48"/>
      <c r="V119" s="48"/>
      <c r="W119" s="131">
        <f>W120</f>
        <v>1975.2115180000003</v>
      </c>
      <c r="X119" s="48"/>
      <c r="Y119" s="131">
        <f>Y120</f>
        <v>172.14487892</v>
      </c>
      <c r="Z119" s="48"/>
      <c r="AA119" s="132">
        <f>AA120</f>
        <v>25.364</v>
      </c>
      <c r="AT119" s="19" t="s">
        <v>74</v>
      </c>
      <c r="AU119" s="19" t="s">
        <v>140</v>
      </c>
      <c r="BK119" s="133">
        <f>BK120</f>
        <v>0</v>
      </c>
    </row>
    <row r="120" spans="2:63" s="10" customFormat="1" ht="37.35" customHeight="1">
      <c r="B120" s="134"/>
      <c r="C120" s="135"/>
      <c r="D120" s="136" t="s">
        <v>1150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24">
        <f>BK120</f>
        <v>0</v>
      </c>
      <c r="O120" s="225"/>
      <c r="P120" s="225"/>
      <c r="Q120" s="225"/>
      <c r="R120" s="137"/>
      <c r="T120" s="138"/>
      <c r="U120" s="135"/>
      <c r="V120" s="135"/>
      <c r="W120" s="139">
        <f>W121+W129+W135+W146+W148+W154+W156</f>
        <v>1975.2115180000003</v>
      </c>
      <c r="X120" s="135"/>
      <c r="Y120" s="139">
        <f>Y121+Y129+Y135+Y146+Y148+Y154+Y156</f>
        <v>172.14487892</v>
      </c>
      <c r="Z120" s="135"/>
      <c r="AA120" s="140">
        <f>AA121+AA129+AA135+AA146+AA148+AA154+AA156</f>
        <v>25.364</v>
      </c>
      <c r="AR120" s="141" t="s">
        <v>83</v>
      </c>
      <c r="AT120" s="142" t="s">
        <v>74</v>
      </c>
      <c r="AU120" s="142" t="s">
        <v>75</v>
      </c>
      <c r="AY120" s="141" t="s">
        <v>173</v>
      </c>
      <c r="BK120" s="143">
        <f>BK121+BK129+BK135+BK146+BK148+BK154+BK156</f>
        <v>0</v>
      </c>
    </row>
    <row r="121" spans="2:63" s="10" customFormat="1" ht="19.9" customHeight="1">
      <c r="B121" s="134"/>
      <c r="C121" s="135"/>
      <c r="D121" s="144" t="s">
        <v>1151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6">
        <f>BK121</f>
        <v>0</v>
      </c>
      <c r="O121" s="227"/>
      <c r="P121" s="227"/>
      <c r="Q121" s="227"/>
      <c r="R121" s="137"/>
      <c r="T121" s="138"/>
      <c r="U121" s="135"/>
      <c r="V121" s="135"/>
      <c r="W121" s="139">
        <f>SUM(W122:W128)</f>
        <v>1056.0599</v>
      </c>
      <c r="X121" s="135"/>
      <c r="Y121" s="139">
        <f>SUM(Y122:Y128)</f>
        <v>0.01128</v>
      </c>
      <c r="Z121" s="135"/>
      <c r="AA121" s="140">
        <f>SUM(AA122:AA128)</f>
        <v>24.064</v>
      </c>
      <c r="AR121" s="141" t="s">
        <v>83</v>
      </c>
      <c r="AT121" s="142" t="s">
        <v>74</v>
      </c>
      <c r="AU121" s="142" t="s">
        <v>83</v>
      </c>
      <c r="AY121" s="141" t="s">
        <v>173</v>
      </c>
      <c r="BK121" s="143">
        <f>SUM(BK122:BK128)</f>
        <v>0</v>
      </c>
    </row>
    <row r="122" spans="2:65" s="1" customFormat="1" ht="38.25" customHeight="1">
      <c r="B122" s="145"/>
      <c r="C122" s="146" t="s">
        <v>83</v>
      </c>
      <c r="D122" s="146" t="s">
        <v>174</v>
      </c>
      <c r="E122" s="147" t="s">
        <v>1213</v>
      </c>
      <c r="F122" s="220" t="s">
        <v>1214</v>
      </c>
      <c r="G122" s="220"/>
      <c r="H122" s="220"/>
      <c r="I122" s="220"/>
      <c r="J122" s="148" t="s">
        <v>211</v>
      </c>
      <c r="K122" s="149">
        <v>188</v>
      </c>
      <c r="L122" s="221"/>
      <c r="M122" s="221"/>
      <c r="N122" s="221">
        <f aca="true" t="shared" si="0" ref="N122:N128">ROUND(L122*K122,2)</f>
        <v>0</v>
      </c>
      <c r="O122" s="221"/>
      <c r="P122" s="221"/>
      <c r="Q122" s="221"/>
      <c r="R122" s="150"/>
      <c r="T122" s="151" t="s">
        <v>5</v>
      </c>
      <c r="U122" s="41" t="s">
        <v>40</v>
      </c>
      <c r="V122" s="152">
        <v>0.022</v>
      </c>
      <c r="W122" s="152">
        <f aca="true" t="shared" si="1" ref="W122:W128">V122*K122</f>
        <v>4.136</v>
      </c>
      <c r="X122" s="152">
        <v>6E-05</v>
      </c>
      <c r="Y122" s="152">
        <f aca="true" t="shared" si="2" ref="Y122:Y128">X122*K122</f>
        <v>0.01128</v>
      </c>
      <c r="Z122" s="152">
        <v>0.128</v>
      </c>
      <c r="AA122" s="153">
        <f aca="true" t="shared" si="3" ref="AA122:AA128">Z122*K122</f>
        <v>24.064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 aca="true" t="shared" si="4" ref="BE122:BE128">IF(U122="základní",N122,0)</f>
        <v>0</v>
      </c>
      <c r="BF122" s="154">
        <f aca="true" t="shared" si="5" ref="BF122:BF128">IF(U122="snížená",N122,0)</f>
        <v>0</v>
      </c>
      <c r="BG122" s="154">
        <f aca="true" t="shared" si="6" ref="BG122:BG128">IF(U122="zákl. přenesená",N122,0)</f>
        <v>0</v>
      </c>
      <c r="BH122" s="154">
        <f aca="true" t="shared" si="7" ref="BH122:BH128">IF(U122="sníž. přenesená",N122,0)</f>
        <v>0</v>
      </c>
      <c r="BI122" s="154">
        <f aca="true" t="shared" si="8" ref="BI122:BI128">IF(U122="nulová",N122,0)</f>
        <v>0</v>
      </c>
      <c r="BJ122" s="19" t="s">
        <v>83</v>
      </c>
      <c r="BK122" s="154">
        <f aca="true" t="shared" si="9" ref="BK122:BK128">ROUND(L122*K122,2)</f>
        <v>0</v>
      </c>
      <c r="BL122" s="19" t="s">
        <v>178</v>
      </c>
      <c r="BM122" s="19" t="s">
        <v>1215</v>
      </c>
    </row>
    <row r="123" spans="2:65" s="1" customFormat="1" ht="38.25" customHeight="1">
      <c r="B123" s="145"/>
      <c r="C123" s="146" t="s">
        <v>111</v>
      </c>
      <c r="D123" s="146" t="s">
        <v>174</v>
      </c>
      <c r="E123" s="147" t="s">
        <v>1216</v>
      </c>
      <c r="F123" s="220" t="s">
        <v>1217</v>
      </c>
      <c r="G123" s="220"/>
      <c r="H123" s="220"/>
      <c r="I123" s="220"/>
      <c r="J123" s="148" t="s">
        <v>202</v>
      </c>
      <c r="K123" s="149">
        <v>1156.35</v>
      </c>
      <c r="L123" s="221"/>
      <c r="M123" s="221"/>
      <c r="N123" s="221">
        <f t="shared" si="0"/>
        <v>0</v>
      </c>
      <c r="O123" s="221"/>
      <c r="P123" s="221"/>
      <c r="Q123" s="221"/>
      <c r="R123" s="150"/>
      <c r="T123" s="151" t="s">
        <v>5</v>
      </c>
      <c r="U123" s="41" t="s">
        <v>40</v>
      </c>
      <c r="V123" s="152">
        <v>0.431</v>
      </c>
      <c r="W123" s="152">
        <f t="shared" si="1"/>
        <v>498.38685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1218</v>
      </c>
    </row>
    <row r="124" spans="2:65" s="1" customFormat="1" ht="25.5" customHeight="1">
      <c r="B124" s="145"/>
      <c r="C124" s="146" t="s">
        <v>183</v>
      </c>
      <c r="D124" s="146" t="s">
        <v>174</v>
      </c>
      <c r="E124" s="147" t="s">
        <v>1219</v>
      </c>
      <c r="F124" s="220" t="s">
        <v>1220</v>
      </c>
      <c r="G124" s="220"/>
      <c r="H124" s="220"/>
      <c r="I124" s="220"/>
      <c r="J124" s="148" t="s">
        <v>202</v>
      </c>
      <c r="K124" s="149">
        <v>166</v>
      </c>
      <c r="L124" s="221"/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40</v>
      </c>
      <c r="V124" s="152">
        <v>2.32</v>
      </c>
      <c r="W124" s="152">
        <f t="shared" si="1"/>
        <v>385.11999999999995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1221</v>
      </c>
    </row>
    <row r="125" spans="2:65" s="1" customFormat="1" ht="51" customHeight="1">
      <c r="B125" s="145"/>
      <c r="C125" s="146" t="s">
        <v>178</v>
      </c>
      <c r="D125" s="146" t="s">
        <v>174</v>
      </c>
      <c r="E125" s="147" t="s">
        <v>1222</v>
      </c>
      <c r="F125" s="220" t="s">
        <v>1223</v>
      </c>
      <c r="G125" s="220"/>
      <c r="H125" s="220"/>
      <c r="I125" s="220"/>
      <c r="J125" s="148" t="s">
        <v>202</v>
      </c>
      <c r="K125" s="149">
        <v>1322.35</v>
      </c>
      <c r="L125" s="221"/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0.083</v>
      </c>
      <c r="W125" s="152">
        <f t="shared" si="1"/>
        <v>109.75505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1224</v>
      </c>
    </row>
    <row r="126" spans="2:65" s="1" customFormat="1" ht="25.5" customHeight="1">
      <c r="B126" s="145"/>
      <c r="C126" s="146" t="s">
        <v>191</v>
      </c>
      <c r="D126" s="146" t="s">
        <v>174</v>
      </c>
      <c r="E126" s="147" t="s">
        <v>230</v>
      </c>
      <c r="F126" s="220" t="s">
        <v>231</v>
      </c>
      <c r="G126" s="220"/>
      <c r="H126" s="220"/>
      <c r="I126" s="220"/>
      <c r="J126" s="148" t="s">
        <v>232</v>
      </c>
      <c r="K126" s="149">
        <v>2380.23</v>
      </c>
      <c r="L126" s="221"/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1225</v>
      </c>
    </row>
    <row r="127" spans="2:65" s="1" customFormat="1" ht="25.5" customHeight="1">
      <c r="B127" s="145"/>
      <c r="C127" s="146" t="s">
        <v>195</v>
      </c>
      <c r="D127" s="146" t="s">
        <v>174</v>
      </c>
      <c r="E127" s="147" t="s">
        <v>1226</v>
      </c>
      <c r="F127" s="220" t="s">
        <v>1227</v>
      </c>
      <c r="G127" s="220"/>
      <c r="H127" s="220"/>
      <c r="I127" s="220"/>
      <c r="J127" s="148" t="s">
        <v>211</v>
      </c>
      <c r="K127" s="149">
        <v>3259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0.018</v>
      </c>
      <c r="W127" s="152">
        <f t="shared" si="1"/>
        <v>58.662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1228</v>
      </c>
    </row>
    <row r="128" spans="2:65" s="1" customFormat="1" ht="51" customHeight="1">
      <c r="B128" s="145"/>
      <c r="C128" s="155" t="s">
        <v>199</v>
      </c>
      <c r="D128" s="155" t="s">
        <v>238</v>
      </c>
      <c r="E128" s="156" t="s">
        <v>1229</v>
      </c>
      <c r="F128" s="235" t="s">
        <v>1230</v>
      </c>
      <c r="G128" s="235"/>
      <c r="H128" s="235"/>
      <c r="I128" s="235"/>
      <c r="J128" s="157" t="s">
        <v>202</v>
      </c>
      <c r="K128" s="158">
        <v>372.24</v>
      </c>
      <c r="L128" s="236"/>
      <c r="M128" s="236"/>
      <c r="N128" s="236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204</v>
      </c>
      <c r="AT128" s="19" t="s">
        <v>238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1231</v>
      </c>
    </row>
    <row r="129" spans="2:63" s="10" customFormat="1" ht="29.85" customHeight="1">
      <c r="B129" s="134"/>
      <c r="C129" s="135"/>
      <c r="D129" s="144" t="s">
        <v>1211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28">
        <f>BK129</f>
        <v>0</v>
      </c>
      <c r="O129" s="229"/>
      <c r="P129" s="229"/>
      <c r="Q129" s="229"/>
      <c r="R129" s="137"/>
      <c r="T129" s="138"/>
      <c r="U129" s="135"/>
      <c r="V129" s="135"/>
      <c r="W129" s="139">
        <f>SUM(W130:W134)</f>
        <v>270.64000000000004</v>
      </c>
      <c r="X129" s="135"/>
      <c r="Y129" s="139">
        <f>SUM(Y130:Y134)</f>
        <v>0.7767009999999999</v>
      </c>
      <c r="Z129" s="135"/>
      <c r="AA129" s="140">
        <f>SUM(AA130:AA134)</f>
        <v>0</v>
      </c>
      <c r="AR129" s="141" t="s">
        <v>83</v>
      </c>
      <c r="AT129" s="142" t="s">
        <v>74</v>
      </c>
      <c r="AU129" s="142" t="s">
        <v>83</v>
      </c>
      <c r="AY129" s="141" t="s">
        <v>173</v>
      </c>
      <c r="BK129" s="143">
        <f>SUM(BK130:BK134)</f>
        <v>0</v>
      </c>
    </row>
    <row r="130" spans="2:65" s="1" customFormat="1" ht="38.25" customHeight="1">
      <c r="B130" s="145"/>
      <c r="C130" s="146" t="s">
        <v>204</v>
      </c>
      <c r="D130" s="146" t="s">
        <v>174</v>
      </c>
      <c r="E130" s="147" t="s">
        <v>1232</v>
      </c>
      <c r="F130" s="220" t="s">
        <v>1233</v>
      </c>
      <c r="G130" s="220"/>
      <c r="H130" s="220"/>
      <c r="I130" s="220"/>
      <c r="J130" s="148" t="s">
        <v>202</v>
      </c>
      <c r="K130" s="149">
        <v>132.8</v>
      </c>
      <c r="L130" s="221"/>
      <c r="M130" s="221"/>
      <c r="N130" s="221">
        <f>ROUND(L130*K130,2)</f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0.92</v>
      </c>
      <c r="W130" s="152">
        <f>V130*K130</f>
        <v>122.17600000000002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19" t="s">
        <v>83</v>
      </c>
      <c r="BK130" s="154">
        <f>ROUND(L130*K130,2)</f>
        <v>0</v>
      </c>
      <c r="BL130" s="19" t="s">
        <v>178</v>
      </c>
      <c r="BM130" s="19" t="s">
        <v>1234</v>
      </c>
    </row>
    <row r="131" spans="2:65" s="1" customFormat="1" ht="16.5" customHeight="1">
      <c r="B131" s="145"/>
      <c r="C131" s="146" t="s">
        <v>208</v>
      </c>
      <c r="D131" s="146" t="s">
        <v>174</v>
      </c>
      <c r="E131" s="147" t="s">
        <v>1235</v>
      </c>
      <c r="F131" s="220" t="s">
        <v>1236</v>
      </c>
      <c r="G131" s="220"/>
      <c r="H131" s="220"/>
      <c r="I131" s="220"/>
      <c r="J131" s="148" t="s">
        <v>202</v>
      </c>
      <c r="K131" s="149">
        <v>33.2</v>
      </c>
      <c r="L131" s="221"/>
      <c r="M131" s="221"/>
      <c r="N131" s="221">
        <f>ROUND(L131*K131,2)</f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1.89</v>
      </c>
      <c r="W131" s="152">
        <f>V131*K131</f>
        <v>62.748000000000005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9" t="s">
        <v>83</v>
      </c>
      <c r="BK131" s="154">
        <f>ROUND(L131*K131,2)</f>
        <v>0</v>
      </c>
      <c r="BL131" s="19" t="s">
        <v>178</v>
      </c>
      <c r="BM131" s="19" t="s">
        <v>1237</v>
      </c>
    </row>
    <row r="132" spans="2:65" s="1" customFormat="1" ht="25.5" customHeight="1">
      <c r="B132" s="145"/>
      <c r="C132" s="146" t="s">
        <v>213</v>
      </c>
      <c r="D132" s="146" t="s">
        <v>174</v>
      </c>
      <c r="E132" s="147" t="s">
        <v>1238</v>
      </c>
      <c r="F132" s="220" t="s">
        <v>1239</v>
      </c>
      <c r="G132" s="220"/>
      <c r="H132" s="220"/>
      <c r="I132" s="220"/>
      <c r="J132" s="148" t="s">
        <v>177</v>
      </c>
      <c r="K132" s="149">
        <v>664</v>
      </c>
      <c r="L132" s="221"/>
      <c r="M132" s="221"/>
      <c r="N132" s="221">
        <f>ROUND(L132*K132,2)</f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0.045</v>
      </c>
      <c r="W132" s="152">
        <f>V132*K132</f>
        <v>29.88</v>
      </c>
      <c r="X132" s="152">
        <v>0.00049</v>
      </c>
      <c r="Y132" s="152">
        <f>X132*K132</f>
        <v>0.32536</v>
      </c>
      <c r="Z132" s="152">
        <v>0</v>
      </c>
      <c r="AA132" s="153">
        <f>Z132*K132</f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9" t="s">
        <v>83</v>
      </c>
      <c r="BK132" s="154">
        <f>ROUND(L132*K132,2)</f>
        <v>0</v>
      </c>
      <c r="BL132" s="19" t="s">
        <v>178</v>
      </c>
      <c r="BM132" s="19" t="s">
        <v>1240</v>
      </c>
    </row>
    <row r="133" spans="2:65" s="1" customFormat="1" ht="25.5" customHeight="1">
      <c r="B133" s="145"/>
      <c r="C133" s="146" t="s">
        <v>217</v>
      </c>
      <c r="D133" s="146" t="s">
        <v>174</v>
      </c>
      <c r="E133" s="147" t="s">
        <v>1241</v>
      </c>
      <c r="F133" s="220" t="s">
        <v>1242</v>
      </c>
      <c r="G133" s="220"/>
      <c r="H133" s="220"/>
      <c r="I133" s="220"/>
      <c r="J133" s="148" t="s">
        <v>211</v>
      </c>
      <c r="K133" s="149">
        <v>930.6</v>
      </c>
      <c r="L133" s="221"/>
      <c r="M133" s="221"/>
      <c r="N133" s="221">
        <f>ROUND(L133*K133,2)</f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0.06</v>
      </c>
      <c r="W133" s="152">
        <f>V133*K133</f>
        <v>55.836</v>
      </c>
      <c r="X133" s="152">
        <v>0.00014</v>
      </c>
      <c r="Y133" s="152">
        <f>X133*K133</f>
        <v>0.13028399999999998</v>
      </c>
      <c r="Z133" s="152">
        <v>0</v>
      </c>
      <c r="AA133" s="153">
        <f>Z133*K133</f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178</v>
      </c>
      <c r="BM133" s="19" t="s">
        <v>1243</v>
      </c>
    </row>
    <row r="134" spans="2:65" s="1" customFormat="1" ht="25.5" customHeight="1">
      <c r="B134" s="145"/>
      <c r="C134" s="155" t="s">
        <v>221</v>
      </c>
      <c r="D134" s="155" t="s">
        <v>238</v>
      </c>
      <c r="E134" s="156" t="s">
        <v>1244</v>
      </c>
      <c r="F134" s="235" t="s">
        <v>1245</v>
      </c>
      <c r="G134" s="235"/>
      <c r="H134" s="235"/>
      <c r="I134" s="235"/>
      <c r="J134" s="157" t="s">
        <v>211</v>
      </c>
      <c r="K134" s="158">
        <v>1070.19</v>
      </c>
      <c r="L134" s="236"/>
      <c r="M134" s="236"/>
      <c r="N134" s="236">
        <f>ROUND(L134*K134,2)</f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</v>
      </c>
      <c r="W134" s="152">
        <f>V134*K134</f>
        <v>0</v>
      </c>
      <c r="X134" s="152">
        <v>0.0003</v>
      </c>
      <c r="Y134" s="152">
        <f>X134*K134</f>
        <v>0.321057</v>
      </c>
      <c r="Z134" s="152">
        <v>0</v>
      </c>
      <c r="AA134" s="153">
        <f>Z134*K134</f>
        <v>0</v>
      </c>
      <c r="AR134" s="19" t="s">
        <v>204</v>
      </c>
      <c r="AT134" s="19" t="s">
        <v>238</v>
      </c>
      <c r="AU134" s="19" t="s">
        <v>111</v>
      </c>
      <c r="AY134" s="19" t="s">
        <v>173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178</v>
      </c>
      <c r="BM134" s="19" t="s">
        <v>1246</v>
      </c>
    </row>
    <row r="135" spans="2:63" s="10" customFormat="1" ht="29.85" customHeight="1">
      <c r="B135" s="134"/>
      <c r="C135" s="135"/>
      <c r="D135" s="144" t="s">
        <v>1152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28">
        <f>BK135</f>
        <v>0</v>
      </c>
      <c r="O135" s="229"/>
      <c r="P135" s="229"/>
      <c r="Q135" s="229"/>
      <c r="R135" s="137"/>
      <c r="T135" s="138"/>
      <c r="U135" s="135"/>
      <c r="V135" s="135"/>
      <c r="W135" s="139">
        <f>SUM(W136:W145)</f>
        <v>507.292</v>
      </c>
      <c r="X135" s="135"/>
      <c r="Y135" s="139">
        <f>SUM(Y136:Y145)</f>
        <v>67.23003792</v>
      </c>
      <c r="Z135" s="135"/>
      <c r="AA135" s="140">
        <f>SUM(AA136:AA145)</f>
        <v>0</v>
      </c>
      <c r="AR135" s="141" t="s">
        <v>83</v>
      </c>
      <c r="AT135" s="142" t="s">
        <v>74</v>
      </c>
      <c r="AU135" s="142" t="s">
        <v>83</v>
      </c>
      <c r="AY135" s="141" t="s">
        <v>173</v>
      </c>
      <c r="BK135" s="143">
        <f>SUM(BK136:BK145)</f>
        <v>0</v>
      </c>
    </row>
    <row r="136" spans="2:65" s="1" customFormat="1" ht="16.5" customHeight="1">
      <c r="B136" s="145"/>
      <c r="C136" s="146" t="s">
        <v>225</v>
      </c>
      <c r="D136" s="146" t="s">
        <v>174</v>
      </c>
      <c r="E136" s="147" t="s">
        <v>1247</v>
      </c>
      <c r="F136" s="220" t="s">
        <v>1248</v>
      </c>
      <c r="G136" s="220"/>
      <c r="H136" s="220"/>
      <c r="I136" s="220"/>
      <c r="J136" s="148" t="s">
        <v>211</v>
      </c>
      <c r="K136" s="149">
        <v>157</v>
      </c>
      <c r="L136" s="221"/>
      <c r="M136" s="221"/>
      <c r="N136" s="221">
        <f aca="true" t="shared" si="10" ref="N136:N145">ROUND(L136*K136,2)</f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0.029</v>
      </c>
      <c r="W136" s="152">
        <f aca="true" t="shared" si="11" ref="W136:W145">V136*K136</f>
        <v>4.553</v>
      </c>
      <c r="X136" s="152">
        <v>0</v>
      </c>
      <c r="Y136" s="152">
        <f aca="true" t="shared" si="12" ref="Y136:Y145">X136*K136</f>
        <v>0</v>
      </c>
      <c r="Z136" s="152">
        <v>0</v>
      </c>
      <c r="AA136" s="153">
        <f aca="true" t="shared" si="13" ref="AA136:AA145">Z136*K136</f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aca="true" t="shared" si="14" ref="BE136:BE145">IF(U136="základní",N136,0)</f>
        <v>0</v>
      </c>
      <c r="BF136" s="154">
        <f aca="true" t="shared" si="15" ref="BF136:BF145">IF(U136="snížená",N136,0)</f>
        <v>0</v>
      </c>
      <c r="BG136" s="154">
        <f aca="true" t="shared" si="16" ref="BG136:BG145">IF(U136="zákl. přenesená",N136,0)</f>
        <v>0</v>
      </c>
      <c r="BH136" s="154">
        <f aca="true" t="shared" si="17" ref="BH136:BH145">IF(U136="sníž. přenesená",N136,0)</f>
        <v>0</v>
      </c>
      <c r="BI136" s="154">
        <f aca="true" t="shared" si="18" ref="BI136:BI145">IF(U136="nulová",N136,0)</f>
        <v>0</v>
      </c>
      <c r="BJ136" s="19" t="s">
        <v>83</v>
      </c>
      <c r="BK136" s="154">
        <f aca="true" t="shared" si="19" ref="BK136:BK145">ROUND(L136*K136,2)</f>
        <v>0</v>
      </c>
      <c r="BL136" s="19" t="s">
        <v>178</v>
      </c>
      <c r="BM136" s="19" t="s">
        <v>1249</v>
      </c>
    </row>
    <row r="137" spans="2:65" s="1" customFormat="1" ht="16.5" customHeight="1">
      <c r="B137" s="145"/>
      <c r="C137" s="146" t="s">
        <v>229</v>
      </c>
      <c r="D137" s="146" t="s">
        <v>174</v>
      </c>
      <c r="E137" s="147" t="s">
        <v>1250</v>
      </c>
      <c r="F137" s="220" t="s">
        <v>1251</v>
      </c>
      <c r="G137" s="220"/>
      <c r="H137" s="220"/>
      <c r="I137" s="220"/>
      <c r="J137" s="148" t="s">
        <v>211</v>
      </c>
      <c r="K137" s="149">
        <v>3102</v>
      </c>
      <c r="L137" s="221"/>
      <c r="M137" s="221"/>
      <c r="N137" s="221">
        <f t="shared" si="1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0.032</v>
      </c>
      <c r="W137" s="152">
        <f t="shared" si="11"/>
        <v>99.264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1252</v>
      </c>
    </row>
    <row r="138" spans="2:65" s="1" customFormat="1" ht="25.5" customHeight="1">
      <c r="B138" s="145"/>
      <c r="C138" s="146" t="s">
        <v>11</v>
      </c>
      <c r="D138" s="146" t="s">
        <v>174</v>
      </c>
      <c r="E138" s="147" t="s">
        <v>1253</v>
      </c>
      <c r="F138" s="220" t="s">
        <v>1254</v>
      </c>
      <c r="G138" s="220"/>
      <c r="H138" s="220"/>
      <c r="I138" s="220"/>
      <c r="J138" s="148" t="s">
        <v>211</v>
      </c>
      <c r="K138" s="149">
        <v>2640</v>
      </c>
      <c r="L138" s="221"/>
      <c r="M138" s="221"/>
      <c r="N138" s="221">
        <f t="shared" si="1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0.032</v>
      </c>
      <c r="W138" s="152">
        <f t="shared" si="11"/>
        <v>84.48</v>
      </c>
      <c r="X138" s="152">
        <v>0</v>
      </c>
      <c r="Y138" s="152">
        <f t="shared" si="12"/>
        <v>0</v>
      </c>
      <c r="Z138" s="152">
        <v>0</v>
      </c>
      <c r="AA138" s="153">
        <f t="shared" si="1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1255</v>
      </c>
    </row>
    <row r="139" spans="2:65" s="1" customFormat="1" ht="38.25" customHeight="1">
      <c r="B139" s="145"/>
      <c r="C139" s="146" t="s">
        <v>237</v>
      </c>
      <c r="D139" s="146" t="s">
        <v>174</v>
      </c>
      <c r="E139" s="147" t="s">
        <v>1256</v>
      </c>
      <c r="F139" s="220" t="s">
        <v>1257</v>
      </c>
      <c r="G139" s="220"/>
      <c r="H139" s="220"/>
      <c r="I139" s="220"/>
      <c r="J139" s="148" t="s">
        <v>211</v>
      </c>
      <c r="K139" s="149">
        <v>2640</v>
      </c>
      <c r="L139" s="221"/>
      <c r="M139" s="221"/>
      <c r="N139" s="221">
        <f t="shared" si="1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0.064</v>
      </c>
      <c r="W139" s="152">
        <f t="shared" si="11"/>
        <v>168.96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1258</v>
      </c>
    </row>
    <row r="140" spans="2:65" s="1" customFormat="1" ht="25.5" customHeight="1">
      <c r="B140" s="145"/>
      <c r="C140" s="146" t="s">
        <v>242</v>
      </c>
      <c r="D140" s="146" t="s">
        <v>174</v>
      </c>
      <c r="E140" s="147" t="s">
        <v>1259</v>
      </c>
      <c r="F140" s="220" t="s">
        <v>1260</v>
      </c>
      <c r="G140" s="220"/>
      <c r="H140" s="220"/>
      <c r="I140" s="220"/>
      <c r="J140" s="148" t="s">
        <v>211</v>
      </c>
      <c r="K140" s="149">
        <v>125</v>
      </c>
      <c r="L140" s="221"/>
      <c r="M140" s="221"/>
      <c r="N140" s="221">
        <f t="shared" si="1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0.177</v>
      </c>
      <c r="W140" s="152">
        <f t="shared" si="11"/>
        <v>22.125</v>
      </c>
      <c r="X140" s="152">
        <v>0</v>
      </c>
      <c r="Y140" s="152">
        <f t="shared" si="12"/>
        <v>0</v>
      </c>
      <c r="Z140" s="152">
        <v>0</v>
      </c>
      <c r="AA140" s="153">
        <f t="shared" si="1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1261</v>
      </c>
    </row>
    <row r="141" spans="2:65" s="1" customFormat="1" ht="25.5" customHeight="1">
      <c r="B141" s="145"/>
      <c r="C141" s="155" t="s">
        <v>246</v>
      </c>
      <c r="D141" s="155" t="s">
        <v>238</v>
      </c>
      <c r="E141" s="156" t="s">
        <v>1262</v>
      </c>
      <c r="F141" s="235" t="s">
        <v>1263</v>
      </c>
      <c r="G141" s="235"/>
      <c r="H141" s="235"/>
      <c r="I141" s="235"/>
      <c r="J141" s="157" t="s">
        <v>186</v>
      </c>
      <c r="K141" s="158">
        <v>10.417</v>
      </c>
      <c r="L141" s="236"/>
      <c r="M141" s="236"/>
      <c r="N141" s="236">
        <f t="shared" si="1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0.11376</v>
      </c>
      <c r="Y141" s="152">
        <f t="shared" si="12"/>
        <v>1.18503792</v>
      </c>
      <c r="Z141" s="152">
        <v>0</v>
      </c>
      <c r="AA141" s="153">
        <f t="shared" si="1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1264</v>
      </c>
    </row>
    <row r="142" spans="2:65" s="1" customFormat="1" ht="25.5" customHeight="1">
      <c r="B142" s="145"/>
      <c r="C142" s="146" t="s">
        <v>250</v>
      </c>
      <c r="D142" s="146" t="s">
        <v>174</v>
      </c>
      <c r="E142" s="147" t="s">
        <v>1159</v>
      </c>
      <c r="F142" s="220" t="s">
        <v>1160</v>
      </c>
      <c r="G142" s="220"/>
      <c r="H142" s="220"/>
      <c r="I142" s="220"/>
      <c r="J142" s="148" t="s">
        <v>211</v>
      </c>
      <c r="K142" s="149">
        <v>170</v>
      </c>
      <c r="L142" s="221"/>
      <c r="M142" s="221"/>
      <c r="N142" s="221">
        <f t="shared" si="1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0.002</v>
      </c>
      <c r="W142" s="152">
        <f t="shared" si="11"/>
        <v>0.34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1265</v>
      </c>
    </row>
    <row r="143" spans="2:65" s="1" customFormat="1" ht="38.25" customHeight="1">
      <c r="B143" s="145"/>
      <c r="C143" s="146" t="s">
        <v>254</v>
      </c>
      <c r="D143" s="146" t="s">
        <v>174</v>
      </c>
      <c r="E143" s="147" t="s">
        <v>1162</v>
      </c>
      <c r="F143" s="220" t="s">
        <v>1163</v>
      </c>
      <c r="G143" s="220"/>
      <c r="H143" s="220"/>
      <c r="I143" s="220"/>
      <c r="J143" s="148" t="s">
        <v>211</v>
      </c>
      <c r="K143" s="149">
        <v>170</v>
      </c>
      <c r="L143" s="221"/>
      <c r="M143" s="221"/>
      <c r="N143" s="221">
        <f t="shared" si="1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0.071</v>
      </c>
      <c r="W143" s="152">
        <f t="shared" si="11"/>
        <v>12.069999999999999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178</v>
      </c>
      <c r="BM143" s="19" t="s">
        <v>1266</v>
      </c>
    </row>
    <row r="144" spans="2:65" s="1" customFormat="1" ht="25.5" customHeight="1">
      <c r="B144" s="145"/>
      <c r="C144" s="146" t="s">
        <v>10</v>
      </c>
      <c r="D144" s="146" t="s">
        <v>174</v>
      </c>
      <c r="E144" s="147" t="s">
        <v>1267</v>
      </c>
      <c r="F144" s="220" t="s">
        <v>1268</v>
      </c>
      <c r="G144" s="220"/>
      <c r="H144" s="220"/>
      <c r="I144" s="220"/>
      <c r="J144" s="148" t="s">
        <v>211</v>
      </c>
      <c r="K144" s="149">
        <v>125</v>
      </c>
      <c r="L144" s="221"/>
      <c r="M144" s="221"/>
      <c r="N144" s="221">
        <f t="shared" si="1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0.924</v>
      </c>
      <c r="W144" s="152">
        <f t="shared" si="11"/>
        <v>115.5</v>
      </c>
      <c r="X144" s="152">
        <v>0.19536</v>
      </c>
      <c r="Y144" s="152">
        <f t="shared" si="12"/>
        <v>24.42</v>
      </c>
      <c r="Z144" s="152">
        <v>0</v>
      </c>
      <c r="AA144" s="153">
        <f t="shared" si="1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178</v>
      </c>
      <c r="BM144" s="19" t="s">
        <v>1269</v>
      </c>
    </row>
    <row r="145" spans="2:65" s="1" customFormat="1" ht="25.5" customHeight="1">
      <c r="B145" s="145"/>
      <c r="C145" s="155" t="s">
        <v>261</v>
      </c>
      <c r="D145" s="155" t="s">
        <v>238</v>
      </c>
      <c r="E145" s="156" t="s">
        <v>1270</v>
      </c>
      <c r="F145" s="235" t="s">
        <v>1271</v>
      </c>
      <c r="G145" s="235"/>
      <c r="H145" s="235"/>
      <c r="I145" s="235"/>
      <c r="J145" s="157" t="s">
        <v>232</v>
      </c>
      <c r="K145" s="158">
        <v>41.625</v>
      </c>
      <c r="L145" s="236"/>
      <c r="M145" s="236"/>
      <c r="N145" s="236">
        <f t="shared" si="1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</v>
      </c>
      <c r="W145" s="152">
        <f t="shared" si="11"/>
        <v>0</v>
      </c>
      <c r="X145" s="152">
        <v>1</v>
      </c>
      <c r="Y145" s="152">
        <f t="shared" si="12"/>
        <v>41.625</v>
      </c>
      <c r="Z145" s="152">
        <v>0</v>
      </c>
      <c r="AA145" s="153">
        <f t="shared" si="13"/>
        <v>0</v>
      </c>
      <c r="AR145" s="19" t="s">
        <v>204</v>
      </c>
      <c r="AT145" s="19" t="s">
        <v>238</v>
      </c>
      <c r="AU145" s="19" t="s">
        <v>111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178</v>
      </c>
      <c r="BM145" s="19" t="s">
        <v>1272</v>
      </c>
    </row>
    <row r="146" spans="2:63" s="10" customFormat="1" ht="29.85" customHeight="1">
      <c r="B146" s="134"/>
      <c r="C146" s="135"/>
      <c r="D146" s="144" t="s">
        <v>1212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9.516</v>
      </c>
      <c r="X146" s="135"/>
      <c r="Y146" s="139">
        <f>Y147</f>
        <v>0</v>
      </c>
      <c r="Z146" s="135"/>
      <c r="AA146" s="140">
        <f>AA147</f>
        <v>1.3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265</v>
      </c>
      <c r="D147" s="146" t="s">
        <v>174</v>
      </c>
      <c r="E147" s="147" t="s">
        <v>1273</v>
      </c>
      <c r="F147" s="220" t="s">
        <v>1274</v>
      </c>
      <c r="G147" s="220"/>
      <c r="H147" s="220"/>
      <c r="I147" s="220"/>
      <c r="J147" s="148" t="s">
        <v>186</v>
      </c>
      <c r="K147" s="149">
        <v>13</v>
      </c>
      <c r="L147" s="221"/>
      <c r="M147" s="221"/>
      <c r="N147" s="221">
        <f>ROUND(L147*K147,2)</f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0.732</v>
      </c>
      <c r="W147" s="152">
        <f>V147*K147</f>
        <v>9.516</v>
      </c>
      <c r="X147" s="152">
        <v>0</v>
      </c>
      <c r="Y147" s="152">
        <f>X147*K147</f>
        <v>0</v>
      </c>
      <c r="Z147" s="152">
        <v>0.1</v>
      </c>
      <c r="AA147" s="153">
        <f>Z147*K147</f>
        <v>1.3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1275</v>
      </c>
    </row>
    <row r="148" spans="2:63" s="10" customFormat="1" ht="29.85" customHeight="1">
      <c r="B148" s="134"/>
      <c r="C148" s="135"/>
      <c r="D148" s="144" t="s">
        <v>1153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SUM(W149:W153)</f>
        <v>119.572</v>
      </c>
      <c r="X148" s="135"/>
      <c r="Y148" s="139">
        <f>SUM(Y149:Y153)</f>
        <v>104.12686000000001</v>
      </c>
      <c r="Z148" s="135"/>
      <c r="AA148" s="140">
        <f>SUM(AA149:AA153)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SUM(BK149:BK153)</f>
        <v>0</v>
      </c>
    </row>
    <row r="149" spans="2:65" s="1" customFormat="1" ht="25.5" customHeight="1">
      <c r="B149" s="145"/>
      <c r="C149" s="146" t="s">
        <v>269</v>
      </c>
      <c r="D149" s="146" t="s">
        <v>174</v>
      </c>
      <c r="E149" s="147" t="s">
        <v>1276</v>
      </c>
      <c r="F149" s="220" t="s">
        <v>1277</v>
      </c>
      <c r="G149" s="220"/>
      <c r="H149" s="220"/>
      <c r="I149" s="220"/>
      <c r="J149" s="148" t="s">
        <v>177</v>
      </c>
      <c r="K149" s="149">
        <v>782</v>
      </c>
      <c r="L149" s="221"/>
      <c r="M149" s="221"/>
      <c r="N149" s="221">
        <f>ROUND(L149*K149,2)</f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0.146</v>
      </c>
      <c r="W149" s="152">
        <f>V149*K149</f>
        <v>114.172</v>
      </c>
      <c r="X149" s="152">
        <v>0.10988</v>
      </c>
      <c r="Y149" s="152">
        <f>X149*K149</f>
        <v>85.92616000000001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1278</v>
      </c>
    </row>
    <row r="150" spans="2:65" s="1" customFormat="1" ht="25.5" customHeight="1">
      <c r="B150" s="145"/>
      <c r="C150" s="155" t="s">
        <v>273</v>
      </c>
      <c r="D150" s="155" t="s">
        <v>238</v>
      </c>
      <c r="E150" s="156" t="s">
        <v>1279</v>
      </c>
      <c r="F150" s="235" t="s">
        <v>1280</v>
      </c>
      <c r="G150" s="235"/>
      <c r="H150" s="235"/>
      <c r="I150" s="235"/>
      <c r="J150" s="157" t="s">
        <v>211</v>
      </c>
      <c r="K150" s="158">
        <v>78.2</v>
      </c>
      <c r="L150" s="236"/>
      <c r="M150" s="236"/>
      <c r="N150" s="236">
        <f>ROUND(L150*K150,2)</f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0</v>
      </c>
      <c r="W150" s="152">
        <f>V150*K150</f>
        <v>0</v>
      </c>
      <c r="X150" s="152">
        <v>0.176</v>
      </c>
      <c r="Y150" s="152">
        <f>X150*K150</f>
        <v>13.7632</v>
      </c>
      <c r="Z150" s="152">
        <v>0</v>
      </c>
      <c r="AA150" s="153">
        <f>Z150*K150</f>
        <v>0</v>
      </c>
      <c r="AR150" s="19" t="s">
        <v>204</v>
      </c>
      <c r="AT150" s="19" t="s">
        <v>238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1281</v>
      </c>
    </row>
    <row r="151" spans="2:65" s="1" customFormat="1" ht="38.25" customHeight="1">
      <c r="B151" s="145"/>
      <c r="C151" s="146" t="s">
        <v>277</v>
      </c>
      <c r="D151" s="146" t="s">
        <v>174</v>
      </c>
      <c r="E151" s="147" t="s">
        <v>1282</v>
      </c>
      <c r="F151" s="220" t="s">
        <v>1283</v>
      </c>
      <c r="G151" s="220"/>
      <c r="H151" s="220"/>
      <c r="I151" s="220"/>
      <c r="J151" s="148" t="s">
        <v>177</v>
      </c>
      <c r="K151" s="149">
        <v>25</v>
      </c>
      <c r="L151" s="221"/>
      <c r="M151" s="221"/>
      <c r="N151" s="221">
        <f>ROUND(L151*K151,2)</f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0.216</v>
      </c>
      <c r="W151" s="152">
        <f>V151*K151</f>
        <v>5.4</v>
      </c>
      <c r="X151" s="152">
        <v>0.1295</v>
      </c>
      <c r="Y151" s="152">
        <f>X151*K151</f>
        <v>3.2375000000000003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1284</v>
      </c>
    </row>
    <row r="152" spans="2:65" s="1" customFormat="1" ht="25.5" customHeight="1">
      <c r="B152" s="145"/>
      <c r="C152" s="155" t="s">
        <v>281</v>
      </c>
      <c r="D152" s="155" t="s">
        <v>238</v>
      </c>
      <c r="E152" s="156" t="s">
        <v>1285</v>
      </c>
      <c r="F152" s="235" t="s">
        <v>1286</v>
      </c>
      <c r="G152" s="235"/>
      <c r="H152" s="235"/>
      <c r="I152" s="235"/>
      <c r="J152" s="157" t="s">
        <v>186</v>
      </c>
      <c r="K152" s="158">
        <v>50</v>
      </c>
      <c r="L152" s="236"/>
      <c r="M152" s="236"/>
      <c r="N152" s="236">
        <f>ROUND(L152*K152,2)</f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</v>
      </c>
      <c r="W152" s="152">
        <f>V152*K152</f>
        <v>0</v>
      </c>
      <c r="X152" s="152">
        <v>0.024</v>
      </c>
      <c r="Y152" s="152">
        <f>X152*K152</f>
        <v>1.2</v>
      </c>
      <c r="Z152" s="152">
        <v>0</v>
      </c>
      <c r="AA152" s="153">
        <f>Z152*K152</f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1287</v>
      </c>
    </row>
    <row r="153" spans="2:65" s="1" customFormat="1" ht="38.25" customHeight="1">
      <c r="B153" s="145"/>
      <c r="C153" s="155" t="s">
        <v>285</v>
      </c>
      <c r="D153" s="155" t="s">
        <v>238</v>
      </c>
      <c r="E153" s="156" t="s">
        <v>1288</v>
      </c>
      <c r="F153" s="235" t="s">
        <v>1147</v>
      </c>
      <c r="G153" s="235"/>
      <c r="H153" s="235"/>
      <c r="I153" s="235"/>
      <c r="J153" s="157" t="s">
        <v>186</v>
      </c>
      <c r="K153" s="158">
        <v>1</v>
      </c>
      <c r="L153" s="236"/>
      <c r="M153" s="236"/>
      <c r="N153" s="236">
        <f>ROUND(L153*K153,2)</f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178</v>
      </c>
      <c r="BM153" s="19" t="s">
        <v>1289</v>
      </c>
    </row>
    <row r="154" spans="2:63" s="10" customFormat="1" ht="29.85" customHeight="1">
      <c r="B154" s="134"/>
      <c r="C154" s="135"/>
      <c r="D154" s="144" t="s">
        <v>1154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W155</f>
        <v>0.7700480000000001</v>
      </c>
      <c r="X154" s="135"/>
      <c r="Y154" s="139">
        <f>Y155</f>
        <v>0</v>
      </c>
      <c r="Z154" s="135"/>
      <c r="AA154" s="140">
        <f>AA155</f>
        <v>0</v>
      </c>
      <c r="AR154" s="141" t="s">
        <v>83</v>
      </c>
      <c r="AT154" s="142" t="s">
        <v>74</v>
      </c>
      <c r="AU154" s="142" t="s">
        <v>83</v>
      </c>
      <c r="AY154" s="141" t="s">
        <v>173</v>
      </c>
      <c r="BK154" s="143">
        <f>BK155</f>
        <v>0</v>
      </c>
    </row>
    <row r="155" spans="2:65" s="1" customFormat="1" ht="38.25" customHeight="1">
      <c r="B155" s="145"/>
      <c r="C155" s="146" t="s">
        <v>289</v>
      </c>
      <c r="D155" s="146" t="s">
        <v>174</v>
      </c>
      <c r="E155" s="147" t="s">
        <v>1204</v>
      </c>
      <c r="F155" s="220" t="s">
        <v>1290</v>
      </c>
      <c r="G155" s="220"/>
      <c r="H155" s="220"/>
      <c r="I155" s="220"/>
      <c r="J155" s="148" t="s">
        <v>232</v>
      </c>
      <c r="K155" s="149">
        <v>24.064</v>
      </c>
      <c r="L155" s="221"/>
      <c r="M155" s="221"/>
      <c r="N155" s="221">
        <f>ROUND(L155*K155,2)</f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0.032</v>
      </c>
      <c r="W155" s="152">
        <f>V155*K155</f>
        <v>0.7700480000000001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178</v>
      </c>
      <c r="BM155" s="19" t="s">
        <v>1291</v>
      </c>
    </row>
    <row r="156" spans="2:63" s="10" customFormat="1" ht="29.85" customHeight="1">
      <c r="B156" s="134"/>
      <c r="C156" s="135"/>
      <c r="D156" s="144" t="s">
        <v>1155</v>
      </c>
      <c r="E156" s="144"/>
      <c r="F156" s="144"/>
      <c r="G156" s="144"/>
      <c r="H156" s="144"/>
      <c r="I156" s="144"/>
      <c r="J156" s="144"/>
      <c r="K156" s="144"/>
      <c r="L156" s="144"/>
      <c r="M156" s="144"/>
      <c r="N156" s="228">
        <f>BK156</f>
        <v>0</v>
      </c>
      <c r="O156" s="229"/>
      <c r="P156" s="229"/>
      <c r="Q156" s="229"/>
      <c r="R156" s="137"/>
      <c r="T156" s="138"/>
      <c r="U156" s="135"/>
      <c r="V156" s="135"/>
      <c r="W156" s="139">
        <f>W157</f>
        <v>11.36157</v>
      </c>
      <c r="X156" s="135"/>
      <c r="Y156" s="139">
        <f>Y157</f>
        <v>0</v>
      </c>
      <c r="Z156" s="135"/>
      <c r="AA156" s="140">
        <f>AA157</f>
        <v>0</v>
      </c>
      <c r="AR156" s="141" t="s">
        <v>83</v>
      </c>
      <c r="AT156" s="142" t="s">
        <v>74</v>
      </c>
      <c r="AU156" s="142" t="s">
        <v>83</v>
      </c>
      <c r="AY156" s="141" t="s">
        <v>173</v>
      </c>
      <c r="BK156" s="143">
        <f>BK157</f>
        <v>0</v>
      </c>
    </row>
    <row r="157" spans="2:65" s="1" customFormat="1" ht="38.25" customHeight="1">
      <c r="B157" s="145"/>
      <c r="C157" s="146" t="s">
        <v>293</v>
      </c>
      <c r="D157" s="146" t="s">
        <v>174</v>
      </c>
      <c r="E157" s="147" t="s">
        <v>1207</v>
      </c>
      <c r="F157" s="220" t="s">
        <v>1208</v>
      </c>
      <c r="G157" s="220"/>
      <c r="H157" s="220"/>
      <c r="I157" s="220"/>
      <c r="J157" s="148" t="s">
        <v>232</v>
      </c>
      <c r="K157" s="149">
        <v>172.145</v>
      </c>
      <c r="L157" s="221"/>
      <c r="M157" s="221"/>
      <c r="N157" s="221">
        <f>ROUND(L157*K157,2)</f>
        <v>0</v>
      </c>
      <c r="O157" s="221"/>
      <c r="P157" s="221"/>
      <c r="Q157" s="221"/>
      <c r="R157" s="150"/>
      <c r="T157" s="151" t="s">
        <v>5</v>
      </c>
      <c r="U157" s="159" t="s">
        <v>40</v>
      </c>
      <c r="V157" s="160">
        <v>0.066</v>
      </c>
      <c r="W157" s="160">
        <f>V157*K157</f>
        <v>11.36157</v>
      </c>
      <c r="X157" s="160">
        <v>0</v>
      </c>
      <c r="Y157" s="160">
        <f>X157*K157</f>
        <v>0</v>
      </c>
      <c r="Z157" s="160">
        <v>0</v>
      </c>
      <c r="AA157" s="161">
        <f>Z157*K157</f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>IF(U157="základní",N157,0)</f>
        <v>0</v>
      </c>
      <c r="BF157" s="154">
        <f>IF(U157="snížená",N157,0)</f>
        <v>0</v>
      </c>
      <c r="BG157" s="154">
        <f>IF(U157="zákl. přenesená",N157,0)</f>
        <v>0</v>
      </c>
      <c r="BH157" s="154">
        <f>IF(U157="sníž. přenesená",N157,0)</f>
        <v>0</v>
      </c>
      <c r="BI157" s="154">
        <f>IF(U157="nulová",N157,0)</f>
        <v>0</v>
      </c>
      <c r="BJ157" s="19" t="s">
        <v>83</v>
      </c>
      <c r="BK157" s="154">
        <f>ROUND(L157*K157,2)</f>
        <v>0</v>
      </c>
      <c r="BL157" s="19" t="s">
        <v>178</v>
      </c>
      <c r="BM157" s="19" t="s">
        <v>1292</v>
      </c>
    </row>
    <row r="158" spans="2:18" s="1" customFormat="1" ht="6.95" customHeight="1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</sheetData>
  <mergeCells count="16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H1:K1"/>
    <mergeCell ref="S2:AC2"/>
    <mergeCell ref="F157:I157"/>
    <mergeCell ref="L157:M157"/>
    <mergeCell ref="N157:Q157"/>
    <mergeCell ref="N119:Q119"/>
    <mergeCell ref="N120:Q120"/>
    <mergeCell ref="N121:Q121"/>
    <mergeCell ref="N129:Q129"/>
    <mergeCell ref="N135:Q135"/>
    <mergeCell ref="N146:Q146"/>
    <mergeCell ref="N148:Q148"/>
    <mergeCell ref="N154:Q154"/>
    <mergeCell ref="N156:Q156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49:I149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6"/>
  <sheetViews>
    <sheetView showGridLines="0" workbookViewId="0" topLeftCell="A1">
      <pane ySplit="1" topLeftCell="A146" activePane="bottomLeft" state="frozen"/>
      <selection pane="bottomLeft" activeCell="L120" sqref="L120:M16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121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ht="25.35" customHeight="1">
      <c r="B7" s="23"/>
      <c r="C7" s="25"/>
      <c r="D7" s="29" t="s">
        <v>132</v>
      </c>
      <c r="E7" s="25"/>
      <c r="F7" s="238" t="s">
        <v>1126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5"/>
      <c r="R7" s="24"/>
    </row>
    <row r="8" spans="2:18" s="1" customFormat="1" ht="32.85" customHeight="1">
      <c r="B8" s="32"/>
      <c r="C8" s="33"/>
      <c r="D8" s="28" t="s">
        <v>1127</v>
      </c>
      <c r="E8" s="33"/>
      <c r="F8" s="217" t="s">
        <v>1293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3"/>
      <c r="R8" s="34"/>
    </row>
    <row r="9" spans="2:18" s="1" customFormat="1" ht="14.45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40" t="str">
        <f>'Rekapitulace stavby'!AN8</f>
        <v>24. 8. 2017</v>
      </c>
      <c r="P10" s="240"/>
      <c r="Q10" s="33"/>
      <c r="R10" s="34"/>
    </row>
    <row r="11" spans="2:18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5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216" t="s">
        <v>5</v>
      </c>
      <c r="P12" s="216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216" t="s">
        <v>5</v>
      </c>
      <c r="P13" s="216"/>
      <c r="Q13" s="33"/>
      <c r="R13" s="34"/>
    </row>
    <row r="14" spans="2:18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5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216" t="str">
        <f>IF('Rekapitulace stavby'!AN13="","",'Rekapitulace stavby'!AN13)</f>
        <v/>
      </c>
      <c r="P15" s="216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216" t="str">
        <f>IF('Rekapitulace stavby'!AN14="","",'Rekapitulace stavby'!AN14)</f>
        <v/>
      </c>
      <c r="P16" s="216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30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216" t="s">
        <v>31</v>
      </c>
      <c r="P18" s="216"/>
      <c r="Q18" s="33"/>
      <c r="R18" s="34"/>
    </row>
    <row r="19" spans="2:18" s="1" customFormat="1" ht="18" customHeight="1">
      <c r="B19" s="32"/>
      <c r="C19" s="33"/>
      <c r="D19" s="33"/>
      <c r="E19" s="177" t="s">
        <v>1404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216" t="s">
        <v>32</v>
      </c>
      <c r="P19" s="216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34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216" t="str">
        <f>IF('Rekapitulace stavby'!AN19="","",'Rekapitulace stavby'!AN19)</f>
        <v/>
      </c>
      <c r="P21" s="216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IF('Rekapitulace stavby'!E20="","",'Rekapitulace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216" t="str">
        <f>IF('Rekapitulace stavby'!AN20="","",'Rekapitulace stavby'!AN20)</f>
        <v/>
      </c>
      <c r="P22" s="216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218" t="s">
        <v>5</v>
      </c>
      <c r="F25" s="218"/>
      <c r="G25" s="218"/>
      <c r="H25" s="218"/>
      <c r="I25" s="218"/>
      <c r="J25" s="218"/>
      <c r="K25" s="218"/>
      <c r="L25" s="218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134</v>
      </c>
      <c r="E28" s="33"/>
      <c r="F28" s="33"/>
      <c r="G28" s="33"/>
      <c r="H28" s="33"/>
      <c r="I28" s="33"/>
      <c r="J28" s="33"/>
      <c r="K28" s="33"/>
      <c r="L28" s="33"/>
      <c r="M28" s="210">
        <f>N89</f>
        <v>0</v>
      </c>
      <c r="N28" s="210"/>
      <c r="O28" s="210"/>
      <c r="P28" s="210"/>
      <c r="Q28" s="33"/>
      <c r="R28" s="34"/>
    </row>
    <row r="29" spans="2:18" s="1" customFormat="1" ht="14.45" customHeight="1">
      <c r="B29" s="32"/>
      <c r="C29" s="33"/>
      <c r="D29" s="31" t="s">
        <v>135</v>
      </c>
      <c r="E29" s="33"/>
      <c r="F29" s="33"/>
      <c r="G29" s="33"/>
      <c r="H29" s="33"/>
      <c r="I29" s="33"/>
      <c r="J29" s="33"/>
      <c r="K29" s="33"/>
      <c r="L29" s="33"/>
      <c r="M29" s="210">
        <f>N97</f>
        <v>0</v>
      </c>
      <c r="N29" s="210"/>
      <c r="O29" s="210"/>
      <c r="P29" s="210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38</v>
      </c>
      <c r="E31" s="33"/>
      <c r="F31" s="33"/>
      <c r="G31" s="33"/>
      <c r="H31" s="33"/>
      <c r="I31" s="33"/>
      <c r="J31" s="33"/>
      <c r="K31" s="33"/>
      <c r="L31" s="33"/>
      <c r="M31" s="251">
        <f>ROUND(M28+M29,2)</f>
        <v>0</v>
      </c>
      <c r="N31" s="237"/>
      <c r="O31" s="237"/>
      <c r="P31" s="237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39</v>
      </c>
      <c r="E33" s="39" t="s">
        <v>40</v>
      </c>
      <c r="F33" s="40">
        <v>0.21</v>
      </c>
      <c r="G33" s="113" t="s">
        <v>41</v>
      </c>
      <c r="H33" s="248">
        <f>ROUND((SUM(BE97:BE98)+SUM(BE117:BE165)),2)</f>
        <v>0</v>
      </c>
      <c r="I33" s="237"/>
      <c r="J33" s="237"/>
      <c r="K33" s="33"/>
      <c r="L33" s="33"/>
      <c r="M33" s="248">
        <f>ROUND(ROUND((SUM(BE97:BE98)+SUM(BE117:BE165)),2)*F33,2)</f>
        <v>0</v>
      </c>
      <c r="N33" s="237"/>
      <c r="O33" s="237"/>
      <c r="P33" s="237"/>
      <c r="Q33" s="33"/>
      <c r="R33" s="34"/>
    </row>
    <row r="34" spans="2:18" s="1" customFormat="1" ht="14.45" customHeight="1">
      <c r="B34" s="32"/>
      <c r="C34" s="33"/>
      <c r="D34" s="33"/>
      <c r="E34" s="39" t="s">
        <v>42</v>
      </c>
      <c r="F34" s="40">
        <v>0.15</v>
      </c>
      <c r="G34" s="113" t="s">
        <v>41</v>
      </c>
      <c r="H34" s="248">
        <f>ROUND((SUM(BF97:BF98)+SUM(BF117:BF165)),2)</f>
        <v>0</v>
      </c>
      <c r="I34" s="237"/>
      <c r="J34" s="237"/>
      <c r="K34" s="33"/>
      <c r="L34" s="33"/>
      <c r="M34" s="248">
        <f>ROUND(ROUND((SUM(BF97:BF98)+SUM(BF117:BF165)),2)*F34,2)</f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43</v>
      </c>
      <c r="F35" s="40">
        <v>0.21</v>
      </c>
      <c r="G35" s="113" t="s">
        <v>41</v>
      </c>
      <c r="H35" s="248">
        <f>ROUND((SUM(BG97:BG98)+SUM(BG117:BG165)),2)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44</v>
      </c>
      <c r="F36" s="40">
        <v>0.15</v>
      </c>
      <c r="G36" s="113" t="s">
        <v>41</v>
      </c>
      <c r="H36" s="248">
        <f>ROUND((SUM(BH97:BH98)+SUM(BH117:BH165)),2)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14.45" customHeight="1" hidden="1">
      <c r="B37" s="32"/>
      <c r="C37" s="33"/>
      <c r="D37" s="33"/>
      <c r="E37" s="39" t="s">
        <v>45</v>
      </c>
      <c r="F37" s="40">
        <v>0</v>
      </c>
      <c r="G37" s="113" t="s">
        <v>41</v>
      </c>
      <c r="H37" s="248">
        <f>ROUND((SUM(BI97:BI98)+SUM(BI117:BI165)),2)</f>
        <v>0</v>
      </c>
      <c r="I37" s="237"/>
      <c r="J37" s="237"/>
      <c r="K37" s="33"/>
      <c r="L37" s="33"/>
      <c r="M37" s="248">
        <v>0</v>
      </c>
      <c r="N37" s="237"/>
      <c r="O37" s="237"/>
      <c r="P37" s="237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46</v>
      </c>
      <c r="E39" s="72"/>
      <c r="F39" s="72"/>
      <c r="G39" s="115" t="s">
        <v>47</v>
      </c>
      <c r="H39" s="116" t="s">
        <v>48</v>
      </c>
      <c r="I39" s="72"/>
      <c r="J39" s="72"/>
      <c r="K39" s="72"/>
      <c r="L39" s="249">
        <f>SUM(M31:M37)</f>
        <v>0</v>
      </c>
      <c r="M39" s="249"/>
      <c r="N39" s="249"/>
      <c r="O39" s="249"/>
      <c r="P39" s="250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ht="30" customHeight="1">
      <c r="B79" s="23"/>
      <c r="C79" s="29" t="s">
        <v>132</v>
      </c>
      <c r="D79" s="25"/>
      <c r="E79" s="25"/>
      <c r="F79" s="238" t="s">
        <v>1126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5"/>
      <c r="R79" s="24"/>
    </row>
    <row r="80" spans="2:18" s="1" customFormat="1" ht="36.95" customHeight="1">
      <c r="B80" s="32"/>
      <c r="C80" s="66" t="s">
        <v>1127</v>
      </c>
      <c r="D80" s="33"/>
      <c r="E80" s="33"/>
      <c r="F80" s="205" t="str">
        <f>F8</f>
        <v>106 - CHODNÍKY - Město Milevsko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3"/>
      <c r="R80" s="34"/>
    </row>
    <row r="81" spans="2:18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23</v>
      </c>
      <c r="L82" s="33"/>
      <c r="M82" s="240" t="str">
        <f>IF(O10="","",O10)</f>
        <v>24. 8. 2017</v>
      </c>
      <c r="N82" s="240"/>
      <c r="O82" s="240"/>
      <c r="P82" s="240"/>
      <c r="Q82" s="33"/>
      <c r="R82" s="34"/>
    </row>
    <row r="83" spans="2:18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25</v>
      </c>
      <c r="D84" s="33"/>
      <c r="E84" s="33"/>
      <c r="F84" s="27" t="str">
        <f>E13</f>
        <v>Město Milevsko, nám. E. Beneše 420, 39901 Milevsko</v>
      </c>
      <c r="G84" s="33"/>
      <c r="H84" s="33"/>
      <c r="I84" s="33"/>
      <c r="J84" s="33"/>
      <c r="K84" s="29" t="s">
        <v>30</v>
      </c>
      <c r="L84" s="33"/>
      <c r="M84" s="216" t="str">
        <f>E19</f>
        <v>Ing.Luboš Vaniš,VL PROJEKT,Líšnice 72,39901 Sepekov</v>
      </c>
      <c r="N84" s="216"/>
      <c r="O84" s="216"/>
      <c r="P84" s="216"/>
      <c r="Q84" s="216"/>
      <c r="R84" s="34"/>
    </row>
    <row r="85" spans="2:18" s="1" customFormat="1" ht="14.45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34</v>
      </c>
      <c r="L85" s="33"/>
      <c r="M85" s="216" t="str">
        <f>E22</f>
        <v xml:space="preserve"> </v>
      </c>
      <c r="N85" s="216"/>
      <c r="O85" s="216"/>
      <c r="P85" s="216"/>
      <c r="Q85" s="216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46" t="s">
        <v>137</v>
      </c>
      <c r="D87" s="247"/>
      <c r="E87" s="247"/>
      <c r="F87" s="247"/>
      <c r="G87" s="247"/>
      <c r="H87" s="109"/>
      <c r="I87" s="109"/>
      <c r="J87" s="109"/>
      <c r="K87" s="109"/>
      <c r="L87" s="109"/>
      <c r="M87" s="109"/>
      <c r="N87" s="246" t="s">
        <v>138</v>
      </c>
      <c r="O87" s="247"/>
      <c r="P87" s="247"/>
      <c r="Q87" s="247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139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78">
        <f>N117</f>
        <v>0</v>
      </c>
      <c r="O89" s="244"/>
      <c r="P89" s="244"/>
      <c r="Q89" s="244"/>
      <c r="R89" s="34"/>
      <c r="AU89" s="19" t="s">
        <v>140</v>
      </c>
    </row>
    <row r="90" spans="2:18" s="7" customFormat="1" ht="24.95" customHeight="1">
      <c r="B90" s="118"/>
      <c r="C90" s="119"/>
      <c r="D90" s="120" t="s">
        <v>1150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5">
        <f>N118</f>
        <v>0</v>
      </c>
      <c r="O90" s="243"/>
      <c r="P90" s="243"/>
      <c r="Q90" s="243"/>
      <c r="R90" s="121"/>
    </row>
    <row r="91" spans="2:18" s="8" customFormat="1" ht="19.9" customHeight="1">
      <c r="B91" s="122"/>
      <c r="C91" s="96"/>
      <c r="D91" s="123" t="s">
        <v>1151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N119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1152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N134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1153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N144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1154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N159</f>
        <v>0</v>
      </c>
      <c r="O94" s="183"/>
      <c r="P94" s="183"/>
      <c r="Q94" s="183"/>
      <c r="R94" s="124"/>
    </row>
    <row r="95" spans="2:18" s="8" customFormat="1" ht="19.9" customHeight="1">
      <c r="B95" s="122"/>
      <c r="C95" s="96"/>
      <c r="D95" s="123" t="s">
        <v>1155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N164</f>
        <v>0</v>
      </c>
      <c r="O95" s="183"/>
      <c r="P95" s="183"/>
      <c r="Q95" s="183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158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44">
        <v>0</v>
      </c>
      <c r="O97" s="245"/>
      <c r="P97" s="245"/>
      <c r="Q97" s="245"/>
      <c r="R97" s="34"/>
      <c r="T97" s="125"/>
      <c r="U97" s="126" t="s">
        <v>39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125</v>
      </c>
      <c r="D99" s="109"/>
      <c r="E99" s="109"/>
      <c r="F99" s="109"/>
      <c r="G99" s="109"/>
      <c r="H99" s="109"/>
      <c r="I99" s="109"/>
      <c r="J99" s="109"/>
      <c r="K99" s="109"/>
      <c r="L99" s="179">
        <f>ROUND(SUM(N89+N97),2)</f>
        <v>0</v>
      </c>
      <c r="M99" s="179"/>
      <c r="N99" s="179"/>
      <c r="O99" s="179"/>
      <c r="P99" s="179"/>
      <c r="Q99" s="179"/>
      <c r="R99" s="34"/>
    </row>
    <row r="100" spans="2:18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95" customHeight="1">
      <c r="B105" s="32"/>
      <c r="C105" s="203" t="s">
        <v>159</v>
      </c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17</v>
      </c>
      <c r="D107" s="33"/>
      <c r="E107" s="33"/>
      <c r="F107" s="238" t="str">
        <f>F6</f>
        <v>Milevsko -  Švermova ul. III. etapa</v>
      </c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33"/>
      <c r="R107" s="34"/>
    </row>
    <row r="108" spans="2:18" ht="30" customHeight="1">
      <c r="B108" s="23"/>
      <c r="C108" s="29" t="s">
        <v>132</v>
      </c>
      <c r="D108" s="25"/>
      <c r="E108" s="25"/>
      <c r="F108" s="238" t="s">
        <v>1126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5"/>
      <c r="R108" s="24"/>
    </row>
    <row r="109" spans="2:18" s="1" customFormat="1" ht="36.95" customHeight="1">
      <c r="B109" s="32"/>
      <c r="C109" s="66" t="s">
        <v>1127</v>
      </c>
      <c r="D109" s="33"/>
      <c r="E109" s="33"/>
      <c r="F109" s="205" t="str">
        <f>F8</f>
        <v>106 - CHODNÍKY - Město Milevsko</v>
      </c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21</v>
      </c>
      <c r="D111" s="33"/>
      <c r="E111" s="33"/>
      <c r="F111" s="27" t="str">
        <f>F10</f>
        <v xml:space="preserve"> </v>
      </c>
      <c r="G111" s="33"/>
      <c r="H111" s="33"/>
      <c r="I111" s="33"/>
      <c r="J111" s="33"/>
      <c r="K111" s="29" t="s">
        <v>23</v>
      </c>
      <c r="L111" s="33"/>
      <c r="M111" s="240" t="str">
        <f>IF(O10="","",O10)</f>
        <v>24. 8. 2017</v>
      </c>
      <c r="N111" s="240"/>
      <c r="O111" s="240"/>
      <c r="P111" s="240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5">
      <c r="B113" s="32"/>
      <c r="C113" s="29" t="s">
        <v>25</v>
      </c>
      <c r="D113" s="33"/>
      <c r="E113" s="33"/>
      <c r="F113" s="27" t="str">
        <f>E13</f>
        <v>Město Milevsko, nám. E. Beneše 420, 39901 Milevsko</v>
      </c>
      <c r="G113" s="33"/>
      <c r="H113" s="33"/>
      <c r="I113" s="33"/>
      <c r="J113" s="33"/>
      <c r="K113" s="29" t="s">
        <v>30</v>
      </c>
      <c r="L113" s="33"/>
      <c r="M113" s="216" t="str">
        <f>E19</f>
        <v>Ing.Luboš Vaniš,VL PROJEKT,Líšnice 72,39901 Sepekov</v>
      </c>
      <c r="N113" s="216"/>
      <c r="O113" s="216"/>
      <c r="P113" s="216"/>
      <c r="Q113" s="216"/>
      <c r="R113" s="34"/>
    </row>
    <row r="114" spans="2:18" s="1" customFormat="1" ht="14.45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34</v>
      </c>
      <c r="L114" s="33"/>
      <c r="M114" s="216" t="str">
        <f>E22</f>
        <v xml:space="preserve"> </v>
      </c>
      <c r="N114" s="216"/>
      <c r="O114" s="216"/>
      <c r="P114" s="216"/>
      <c r="Q114" s="216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160</v>
      </c>
      <c r="D116" s="129" t="s">
        <v>161</v>
      </c>
      <c r="E116" s="129" t="s">
        <v>57</v>
      </c>
      <c r="F116" s="241" t="s">
        <v>162</v>
      </c>
      <c r="G116" s="241"/>
      <c r="H116" s="241"/>
      <c r="I116" s="241"/>
      <c r="J116" s="129" t="s">
        <v>163</v>
      </c>
      <c r="K116" s="129" t="s">
        <v>164</v>
      </c>
      <c r="L116" s="241" t="s">
        <v>165</v>
      </c>
      <c r="M116" s="241"/>
      <c r="N116" s="241" t="s">
        <v>138</v>
      </c>
      <c r="O116" s="241"/>
      <c r="P116" s="241"/>
      <c r="Q116" s="242"/>
      <c r="R116" s="130"/>
      <c r="T116" s="73" t="s">
        <v>166</v>
      </c>
      <c r="U116" s="74" t="s">
        <v>39</v>
      </c>
      <c r="V116" s="74" t="s">
        <v>167</v>
      </c>
      <c r="W116" s="74" t="s">
        <v>168</v>
      </c>
      <c r="X116" s="74" t="s">
        <v>169</v>
      </c>
      <c r="Y116" s="74" t="s">
        <v>170</v>
      </c>
      <c r="Z116" s="74" t="s">
        <v>171</v>
      </c>
      <c r="AA116" s="75" t="s">
        <v>172</v>
      </c>
    </row>
    <row r="117" spans="2:63" s="1" customFormat="1" ht="29.25" customHeight="1">
      <c r="B117" s="32"/>
      <c r="C117" s="77" t="s">
        <v>134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22">
        <f>BK117</f>
        <v>0</v>
      </c>
      <c r="O117" s="223"/>
      <c r="P117" s="223"/>
      <c r="Q117" s="223"/>
      <c r="R117" s="34"/>
      <c r="T117" s="76"/>
      <c r="U117" s="48"/>
      <c r="V117" s="48"/>
      <c r="W117" s="131">
        <f>W118</f>
        <v>1697.5218969999999</v>
      </c>
      <c r="X117" s="48"/>
      <c r="Y117" s="131">
        <f>Y118</f>
        <v>497.93175700000006</v>
      </c>
      <c r="Z117" s="48"/>
      <c r="AA117" s="132">
        <f>AA118</f>
        <v>443.79999999999995</v>
      </c>
      <c r="AT117" s="19" t="s">
        <v>74</v>
      </c>
      <c r="AU117" s="19" t="s">
        <v>140</v>
      </c>
      <c r="BK117" s="133">
        <f>BK118</f>
        <v>0</v>
      </c>
    </row>
    <row r="118" spans="2:63" s="10" customFormat="1" ht="37.35" customHeight="1">
      <c r="B118" s="134"/>
      <c r="C118" s="135"/>
      <c r="D118" s="136" t="s">
        <v>1150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24">
        <f>BK118</f>
        <v>0</v>
      </c>
      <c r="O118" s="225"/>
      <c r="P118" s="225"/>
      <c r="Q118" s="225"/>
      <c r="R118" s="137"/>
      <c r="T118" s="138"/>
      <c r="U118" s="135"/>
      <c r="V118" s="135"/>
      <c r="W118" s="139">
        <f>W119+W134+W144+W159+W164</f>
        <v>1697.5218969999999</v>
      </c>
      <c r="X118" s="135"/>
      <c r="Y118" s="139">
        <f>Y119+Y134+Y144+Y159+Y164</f>
        <v>497.93175700000006</v>
      </c>
      <c r="Z118" s="135"/>
      <c r="AA118" s="140">
        <f>AA119+AA134+AA144+AA159+AA164</f>
        <v>443.79999999999995</v>
      </c>
      <c r="AR118" s="141" t="s">
        <v>83</v>
      </c>
      <c r="AT118" s="142" t="s">
        <v>74</v>
      </c>
      <c r="AU118" s="142" t="s">
        <v>75</v>
      </c>
      <c r="AY118" s="141" t="s">
        <v>173</v>
      </c>
      <c r="BK118" s="143">
        <f>BK119+BK134+BK144+BK159+BK164</f>
        <v>0</v>
      </c>
    </row>
    <row r="119" spans="2:63" s="10" customFormat="1" ht="19.9" customHeight="1">
      <c r="B119" s="134"/>
      <c r="C119" s="135"/>
      <c r="D119" s="144" t="s">
        <v>1151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6">
        <f>BK119</f>
        <v>0</v>
      </c>
      <c r="O119" s="227"/>
      <c r="P119" s="227"/>
      <c r="Q119" s="227"/>
      <c r="R119" s="137"/>
      <c r="T119" s="138"/>
      <c r="U119" s="135"/>
      <c r="V119" s="135"/>
      <c r="W119" s="139">
        <f>SUM(W120:W133)</f>
        <v>425.4803</v>
      </c>
      <c r="X119" s="135"/>
      <c r="Y119" s="139">
        <f>SUM(Y120:Y133)</f>
        <v>0.0029500000000000004</v>
      </c>
      <c r="Z119" s="135"/>
      <c r="AA119" s="140">
        <f>SUM(AA120:AA133)</f>
        <v>443.79999999999995</v>
      </c>
      <c r="AR119" s="141" t="s">
        <v>83</v>
      </c>
      <c r="AT119" s="142" t="s">
        <v>74</v>
      </c>
      <c r="AU119" s="142" t="s">
        <v>83</v>
      </c>
      <c r="AY119" s="141" t="s">
        <v>173</v>
      </c>
      <c r="BK119" s="143">
        <f>SUM(BK120:BK133)</f>
        <v>0</v>
      </c>
    </row>
    <row r="120" spans="2:65" s="1" customFormat="1" ht="25.5" customHeight="1">
      <c r="B120" s="145"/>
      <c r="C120" s="146" t="s">
        <v>83</v>
      </c>
      <c r="D120" s="146" t="s">
        <v>174</v>
      </c>
      <c r="E120" s="147" t="s">
        <v>1294</v>
      </c>
      <c r="F120" s="220" t="s">
        <v>1295</v>
      </c>
      <c r="G120" s="220"/>
      <c r="H120" s="220"/>
      <c r="I120" s="220"/>
      <c r="J120" s="148" t="s">
        <v>211</v>
      </c>
      <c r="K120" s="149">
        <v>108</v>
      </c>
      <c r="L120" s="221"/>
      <c r="M120" s="221"/>
      <c r="N120" s="221">
        <f aca="true" t="shared" si="0" ref="N120:N133">ROUND(L120*K120,2)</f>
        <v>0</v>
      </c>
      <c r="O120" s="221"/>
      <c r="P120" s="221"/>
      <c r="Q120" s="221"/>
      <c r="R120" s="150"/>
      <c r="T120" s="151" t="s">
        <v>5</v>
      </c>
      <c r="U120" s="41" t="s">
        <v>40</v>
      </c>
      <c r="V120" s="152">
        <v>0.23</v>
      </c>
      <c r="W120" s="152">
        <f aca="true" t="shared" si="1" ref="W120:W133">V120*K120</f>
        <v>24.84</v>
      </c>
      <c r="X120" s="152">
        <v>0</v>
      </c>
      <c r="Y120" s="152">
        <f aca="true" t="shared" si="2" ref="Y120:Y133">X120*K120</f>
        <v>0</v>
      </c>
      <c r="Z120" s="152">
        <v>0.26</v>
      </c>
      <c r="AA120" s="153">
        <f aca="true" t="shared" si="3" ref="AA120:AA133">Z120*K120</f>
        <v>28.080000000000002</v>
      </c>
      <c r="AR120" s="19" t="s">
        <v>178</v>
      </c>
      <c r="AT120" s="19" t="s">
        <v>174</v>
      </c>
      <c r="AU120" s="19" t="s">
        <v>111</v>
      </c>
      <c r="AY120" s="19" t="s">
        <v>173</v>
      </c>
      <c r="BE120" s="154">
        <f aca="true" t="shared" si="4" ref="BE120:BE133">IF(U120="základní",N120,0)</f>
        <v>0</v>
      </c>
      <c r="BF120" s="154">
        <f aca="true" t="shared" si="5" ref="BF120:BF133">IF(U120="snížená",N120,0)</f>
        <v>0</v>
      </c>
      <c r="BG120" s="154">
        <f aca="true" t="shared" si="6" ref="BG120:BG133">IF(U120="zákl. přenesená",N120,0)</f>
        <v>0</v>
      </c>
      <c r="BH120" s="154">
        <f aca="true" t="shared" si="7" ref="BH120:BH133">IF(U120="sníž. přenesená",N120,0)</f>
        <v>0</v>
      </c>
      <c r="BI120" s="154">
        <f aca="true" t="shared" si="8" ref="BI120:BI133">IF(U120="nulová",N120,0)</f>
        <v>0</v>
      </c>
      <c r="BJ120" s="19" t="s">
        <v>83</v>
      </c>
      <c r="BK120" s="154">
        <f aca="true" t="shared" si="9" ref="BK120:BK133">ROUND(L120*K120,2)</f>
        <v>0</v>
      </c>
      <c r="BL120" s="19" t="s">
        <v>178</v>
      </c>
      <c r="BM120" s="19" t="s">
        <v>1296</v>
      </c>
    </row>
    <row r="121" spans="2:65" s="1" customFormat="1" ht="25.5" customHeight="1">
      <c r="B121" s="145"/>
      <c r="C121" s="146" t="s">
        <v>111</v>
      </c>
      <c r="D121" s="146" t="s">
        <v>174</v>
      </c>
      <c r="E121" s="147" t="s">
        <v>1297</v>
      </c>
      <c r="F121" s="220" t="s">
        <v>1298</v>
      </c>
      <c r="G121" s="220"/>
      <c r="H121" s="220"/>
      <c r="I121" s="220"/>
      <c r="J121" s="148" t="s">
        <v>211</v>
      </c>
      <c r="K121" s="149">
        <v>13</v>
      </c>
      <c r="L121" s="221"/>
      <c r="M121" s="221"/>
      <c r="N121" s="221">
        <f t="shared" si="0"/>
        <v>0</v>
      </c>
      <c r="O121" s="221"/>
      <c r="P121" s="221"/>
      <c r="Q121" s="221"/>
      <c r="R121" s="150"/>
      <c r="T121" s="151" t="s">
        <v>5</v>
      </c>
      <c r="U121" s="41" t="s">
        <v>40</v>
      </c>
      <c r="V121" s="152">
        <v>1.35</v>
      </c>
      <c r="W121" s="152">
        <f t="shared" si="1"/>
        <v>17.55</v>
      </c>
      <c r="X121" s="152">
        <v>0</v>
      </c>
      <c r="Y121" s="152">
        <f t="shared" si="2"/>
        <v>0</v>
      </c>
      <c r="Z121" s="152">
        <v>0.325</v>
      </c>
      <c r="AA121" s="153">
        <f t="shared" si="3"/>
        <v>4.2250000000000005</v>
      </c>
      <c r="AR121" s="19" t="s">
        <v>178</v>
      </c>
      <c r="AT121" s="19" t="s">
        <v>174</v>
      </c>
      <c r="AU121" s="19" t="s">
        <v>111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178</v>
      </c>
      <c r="BM121" s="19" t="s">
        <v>1299</v>
      </c>
    </row>
    <row r="122" spans="2:65" s="1" customFormat="1" ht="25.5" customHeight="1">
      <c r="B122" s="145"/>
      <c r="C122" s="146" t="s">
        <v>183</v>
      </c>
      <c r="D122" s="146" t="s">
        <v>174</v>
      </c>
      <c r="E122" s="147" t="s">
        <v>1300</v>
      </c>
      <c r="F122" s="220" t="s">
        <v>1301</v>
      </c>
      <c r="G122" s="220"/>
      <c r="H122" s="220"/>
      <c r="I122" s="220"/>
      <c r="J122" s="148" t="s">
        <v>211</v>
      </c>
      <c r="K122" s="149">
        <v>999</v>
      </c>
      <c r="L122" s="221"/>
      <c r="M122" s="221"/>
      <c r="N122" s="221">
        <f t="shared" si="0"/>
        <v>0</v>
      </c>
      <c r="O122" s="221"/>
      <c r="P122" s="221"/>
      <c r="Q122" s="221"/>
      <c r="R122" s="150"/>
      <c r="T122" s="151" t="s">
        <v>5</v>
      </c>
      <c r="U122" s="41" t="s">
        <v>40</v>
      </c>
      <c r="V122" s="152">
        <v>0.078</v>
      </c>
      <c r="W122" s="152">
        <f t="shared" si="1"/>
        <v>77.922</v>
      </c>
      <c r="X122" s="152">
        <v>0</v>
      </c>
      <c r="Y122" s="152">
        <f t="shared" si="2"/>
        <v>0</v>
      </c>
      <c r="Z122" s="152">
        <v>0.22</v>
      </c>
      <c r="AA122" s="153">
        <f t="shared" si="3"/>
        <v>219.78</v>
      </c>
      <c r="AR122" s="19" t="s">
        <v>178</v>
      </c>
      <c r="AT122" s="19" t="s">
        <v>174</v>
      </c>
      <c r="AU122" s="19" t="s">
        <v>111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178</v>
      </c>
      <c r="BM122" s="19" t="s">
        <v>1302</v>
      </c>
    </row>
    <row r="123" spans="2:65" s="1" customFormat="1" ht="25.5" customHeight="1">
      <c r="B123" s="145"/>
      <c r="C123" s="146" t="s">
        <v>178</v>
      </c>
      <c r="D123" s="146" t="s">
        <v>174</v>
      </c>
      <c r="E123" s="147" t="s">
        <v>1303</v>
      </c>
      <c r="F123" s="220" t="s">
        <v>1304</v>
      </c>
      <c r="G123" s="220"/>
      <c r="H123" s="220"/>
      <c r="I123" s="220"/>
      <c r="J123" s="148" t="s">
        <v>177</v>
      </c>
      <c r="K123" s="149">
        <v>838</v>
      </c>
      <c r="L123" s="221"/>
      <c r="M123" s="221"/>
      <c r="N123" s="221">
        <f t="shared" si="0"/>
        <v>0</v>
      </c>
      <c r="O123" s="221"/>
      <c r="P123" s="221"/>
      <c r="Q123" s="221"/>
      <c r="R123" s="150"/>
      <c r="T123" s="151" t="s">
        <v>5</v>
      </c>
      <c r="U123" s="41" t="s">
        <v>40</v>
      </c>
      <c r="V123" s="152">
        <v>0.133</v>
      </c>
      <c r="W123" s="152">
        <f t="shared" si="1"/>
        <v>111.45400000000001</v>
      </c>
      <c r="X123" s="152">
        <v>0</v>
      </c>
      <c r="Y123" s="152">
        <f t="shared" si="2"/>
        <v>0</v>
      </c>
      <c r="Z123" s="152">
        <v>0.205</v>
      </c>
      <c r="AA123" s="153">
        <f t="shared" si="3"/>
        <v>171.79</v>
      </c>
      <c r="AR123" s="19" t="s">
        <v>178</v>
      </c>
      <c r="AT123" s="19" t="s">
        <v>174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1305</v>
      </c>
    </row>
    <row r="124" spans="2:65" s="1" customFormat="1" ht="16.5" customHeight="1">
      <c r="B124" s="145"/>
      <c r="C124" s="146" t="s">
        <v>191</v>
      </c>
      <c r="D124" s="146" t="s">
        <v>174</v>
      </c>
      <c r="E124" s="147" t="s">
        <v>1306</v>
      </c>
      <c r="F124" s="220" t="s">
        <v>1307</v>
      </c>
      <c r="G124" s="220"/>
      <c r="H124" s="220"/>
      <c r="I124" s="220"/>
      <c r="J124" s="148" t="s">
        <v>177</v>
      </c>
      <c r="K124" s="149">
        <v>23</v>
      </c>
      <c r="L124" s="221"/>
      <c r="M124" s="221"/>
      <c r="N124" s="221">
        <f t="shared" si="0"/>
        <v>0</v>
      </c>
      <c r="O124" s="221"/>
      <c r="P124" s="221"/>
      <c r="Q124" s="221"/>
      <c r="R124" s="150"/>
      <c r="T124" s="151" t="s">
        <v>5</v>
      </c>
      <c r="U124" s="41" t="s">
        <v>40</v>
      </c>
      <c r="V124" s="152">
        <v>0.147</v>
      </c>
      <c r="W124" s="152">
        <f t="shared" si="1"/>
        <v>3.381</v>
      </c>
      <c r="X124" s="152">
        <v>0</v>
      </c>
      <c r="Y124" s="152">
        <f t="shared" si="2"/>
        <v>0</v>
      </c>
      <c r="Z124" s="152">
        <v>0.115</v>
      </c>
      <c r="AA124" s="153">
        <f t="shared" si="3"/>
        <v>2.645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1308</v>
      </c>
    </row>
    <row r="125" spans="2:65" s="1" customFormat="1" ht="16.5" customHeight="1">
      <c r="B125" s="145"/>
      <c r="C125" s="146" t="s">
        <v>195</v>
      </c>
      <c r="D125" s="146" t="s">
        <v>174</v>
      </c>
      <c r="E125" s="147" t="s">
        <v>1309</v>
      </c>
      <c r="F125" s="220" t="s">
        <v>1310</v>
      </c>
      <c r="G125" s="220"/>
      <c r="H125" s="220"/>
      <c r="I125" s="220"/>
      <c r="J125" s="148" t="s">
        <v>177</v>
      </c>
      <c r="K125" s="149">
        <v>432</v>
      </c>
      <c r="L125" s="221"/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0.095</v>
      </c>
      <c r="W125" s="152">
        <f t="shared" si="1"/>
        <v>41.04</v>
      </c>
      <c r="X125" s="152">
        <v>0</v>
      </c>
      <c r="Y125" s="152">
        <f t="shared" si="2"/>
        <v>0</v>
      </c>
      <c r="Z125" s="152">
        <v>0.04</v>
      </c>
      <c r="AA125" s="153">
        <f t="shared" si="3"/>
        <v>17.28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1311</v>
      </c>
    </row>
    <row r="126" spans="2:65" s="1" customFormat="1" ht="38.25" customHeight="1">
      <c r="B126" s="145"/>
      <c r="C126" s="146" t="s">
        <v>199</v>
      </c>
      <c r="D126" s="146" t="s">
        <v>174</v>
      </c>
      <c r="E126" s="147" t="s">
        <v>1216</v>
      </c>
      <c r="F126" s="220" t="s">
        <v>1217</v>
      </c>
      <c r="G126" s="220"/>
      <c r="H126" s="220"/>
      <c r="I126" s="220"/>
      <c r="J126" s="148" t="s">
        <v>202</v>
      </c>
      <c r="K126" s="149">
        <v>203.45</v>
      </c>
      <c r="L126" s="221"/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0.431</v>
      </c>
      <c r="W126" s="152">
        <f t="shared" si="1"/>
        <v>87.68695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1312</v>
      </c>
    </row>
    <row r="127" spans="2:65" s="1" customFormat="1" ht="51" customHeight="1">
      <c r="B127" s="145"/>
      <c r="C127" s="146" t="s">
        <v>204</v>
      </c>
      <c r="D127" s="146" t="s">
        <v>174</v>
      </c>
      <c r="E127" s="147" t="s">
        <v>1222</v>
      </c>
      <c r="F127" s="220" t="s">
        <v>1223</v>
      </c>
      <c r="G127" s="220"/>
      <c r="H127" s="220"/>
      <c r="I127" s="220"/>
      <c r="J127" s="148" t="s">
        <v>202</v>
      </c>
      <c r="K127" s="149">
        <v>203.45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0.083</v>
      </c>
      <c r="W127" s="152">
        <f t="shared" si="1"/>
        <v>16.88635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1313</v>
      </c>
    </row>
    <row r="128" spans="2:65" s="1" customFormat="1" ht="25.5" customHeight="1">
      <c r="B128" s="145"/>
      <c r="C128" s="146" t="s">
        <v>208</v>
      </c>
      <c r="D128" s="146" t="s">
        <v>174</v>
      </c>
      <c r="E128" s="147" t="s">
        <v>230</v>
      </c>
      <c r="F128" s="220" t="s">
        <v>231</v>
      </c>
      <c r="G128" s="220"/>
      <c r="H128" s="220"/>
      <c r="I128" s="220"/>
      <c r="J128" s="148" t="s">
        <v>232</v>
      </c>
      <c r="K128" s="149">
        <v>366.21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1314</v>
      </c>
    </row>
    <row r="129" spans="2:65" s="1" customFormat="1" ht="38.25" customHeight="1">
      <c r="B129" s="145"/>
      <c r="C129" s="146" t="s">
        <v>213</v>
      </c>
      <c r="D129" s="146" t="s">
        <v>174</v>
      </c>
      <c r="E129" s="147" t="s">
        <v>1315</v>
      </c>
      <c r="F129" s="220" t="s">
        <v>1316</v>
      </c>
      <c r="G129" s="220"/>
      <c r="H129" s="220"/>
      <c r="I129" s="220"/>
      <c r="J129" s="148" t="s">
        <v>211</v>
      </c>
      <c r="K129" s="149">
        <v>118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0.13</v>
      </c>
      <c r="W129" s="152">
        <f t="shared" si="1"/>
        <v>15.34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1317</v>
      </c>
    </row>
    <row r="130" spans="2:65" s="1" customFormat="1" ht="25.5" customHeight="1">
      <c r="B130" s="145"/>
      <c r="C130" s="155" t="s">
        <v>217</v>
      </c>
      <c r="D130" s="155" t="s">
        <v>238</v>
      </c>
      <c r="E130" s="156" t="s">
        <v>1318</v>
      </c>
      <c r="F130" s="235" t="s">
        <v>1319</v>
      </c>
      <c r="G130" s="235"/>
      <c r="H130" s="235"/>
      <c r="I130" s="235"/>
      <c r="J130" s="157" t="s">
        <v>202</v>
      </c>
      <c r="K130" s="158">
        <v>12.98</v>
      </c>
      <c r="L130" s="236"/>
      <c r="M130" s="236"/>
      <c r="N130" s="236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204</v>
      </c>
      <c r="AT130" s="19" t="s">
        <v>238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1320</v>
      </c>
    </row>
    <row r="131" spans="2:65" s="1" customFormat="1" ht="38.25" customHeight="1">
      <c r="B131" s="145"/>
      <c r="C131" s="146" t="s">
        <v>221</v>
      </c>
      <c r="D131" s="146" t="s">
        <v>174</v>
      </c>
      <c r="E131" s="147" t="s">
        <v>1321</v>
      </c>
      <c r="F131" s="220" t="s">
        <v>1322</v>
      </c>
      <c r="G131" s="220"/>
      <c r="H131" s="220"/>
      <c r="I131" s="220"/>
      <c r="J131" s="148" t="s">
        <v>211</v>
      </c>
      <c r="K131" s="149">
        <v>118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0.058</v>
      </c>
      <c r="W131" s="152">
        <f t="shared" si="1"/>
        <v>6.844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1323</v>
      </c>
    </row>
    <row r="132" spans="2:65" s="1" customFormat="1" ht="16.5" customHeight="1">
      <c r="B132" s="145"/>
      <c r="C132" s="155" t="s">
        <v>225</v>
      </c>
      <c r="D132" s="155" t="s">
        <v>238</v>
      </c>
      <c r="E132" s="156" t="s">
        <v>1324</v>
      </c>
      <c r="F132" s="235" t="s">
        <v>1325</v>
      </c>
      <c r="G132" s="235"/>
      <c r="H132" s="235"/>
      <c r="I132" s="235"/>
      <c r="J132" s="157" t="s">
        <v>929</v>
      </c>
      <c r="K132" s="158">
        <v>2.95</v>
      </c>
      <c r="L132" s="236"/>
      <c r="M132" s="236"/>
      <c r="N132" s="236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</v>
      </c>
      <c r="W132" s="152">
        <f t="shared" si="1"/>
        <v>0</v>
      </c>
      <c r="X132" s="152">
        <v>0.001</v>
      </c>
      <c r="Y132" s="152">
        <f t="shared" si="2"/>
        <v>0.0029500000000000004</v>
      </c>
      <c r="Z132" s="152">
        <v>0</v>
      </c>
      <c r="AA132" s="153">
        <f t="shared" si="3"/>
        <v>0</v>
      </c>
      <c r="AR132" s="19" t="s">
        <v>204</v>
      </c>
      <c r="AT132" s="19" t="s">
        <v>238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1326</v>
      </c>
    </row>
    <row r="133" spans="2:65" s="1" customFormat="1" ht="25.5" customHeight="1">
      <c r="B133" s="145"/>
      <c r="C133" s="146" t="s">
        <v>229</v>
      </c>
      <c r="D133" s="146" t="s">
        <v>174</v>
      </c>
      <c r="E133" s="147" t="s">
        <v>1226</v>
      </c>
      <c r="F133" s="220" t="s">
        <v>1227</v>
      </c>
      <c r="G133" s="220"/>
      <c r="H133" s="220"/>
      <c r="I133" s="220"/>
      <c r="J133" s="148" t="s">
        <v>211</v>
      </c>
      <c r="K133" s="149">
        <v>1252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0.018</v>
      </c>
      <c r="W133" s="152">
        <f t="shared" si="1"/>
        <v>22.535999999999998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1327</v>
      </c>
    </row>
    <row r="134" spans="2:63" s="10" customFormat="1" ht="29.85" customHeight="1">
      <c r="B134" s="134"/>
      <c r="C134" s="135"/>
      <c r="D134" s="144" t="s">
        <v>1152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28">
        <f>BK134</f>
        <v>0</v>
      </c>
      <c r="O134" s="229"/>
      <c r="P134" s="229"/>
      <c r="Q134" s="229"/>
      <c r="R134" s="137"/>
      <c r="T134" s="138"/>
      <c r="U134" s="135"/>
      <c r="V134" s="135"/>
      <c r="W134" s="139">
        <f>SUM(W135:W143)</f>
        <v>774.218</v>
      </c>
      <c r="X134" s="135"/>
      <c r="Y134" s="139">
        <f>SUM(Y135:Y143)</f>
        <v>265.248597</v>
      </c>
      <c r="Z134" s="135"/>
      <c r="AA134" s="140">
        <f>SUM(AA135:AA143)</f>
        <v>0</v>
      </c>
      <c r="AR134" s="141" t="s">
        <v>83</v>
      </c>
      <c r="AT134" s="142" t="s">
        <v>74</v>
      </c>
      <c r="AU134" s="142" t="s">
        <v>83</v>
      </c>
      <c r="AY134" s="141" t="s">
        <v>173</v>
      </c>
      <c r="BK134" s="143">
        <f>SUM(BK135:BK143)</f>
        <v>0</v>
      </c>
    </row>
    <row r="135" spans="2:65" s="1" customFormat="1" ht="16.5" customHeight="1">
      <c r="B135" s="145"/>
      <c r="C135" s="146" t="s">
        <v>11</v>
      </c>
      <c r="D135" s="146" t="s">
        <v>174</v>
      </c>
      <c r="E135" s="147" t="s">
        <v>1328</v>
      </c>
      <c r="F135" s="220" t="s">
        <v>1329</v>
      </c>
      <c r="G135" s="220"/>
      <c r="H135" s="220"/>
      <c r="I135" s="220"/>
      <c r="J135" s="148" t="s">
        <v>211</v>
      </c>
      <c r="K135" s="149">
        <v>986</v>
      </c>
      <c r="L135" s="221"/>
      <c r="M135" s="221"/>
      <c r="N135" s="221">
        <f aca="true" t="shared" si="10" ref="N135:N143">ROUND(L135*K135,2)</f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0.026</v>
      </c>
      <c r="W135" s="152">
        <f aca="true" t="shared" si="11" ref="W135:W143">V135*K135</f>
        <v>25.636</v>
      </c>
      <c r="X135" s="152">
        <v>0</v>
      </c>
      <c r="Y135" s="152">
        <f aca="true" t="shared" si="12" ref="Y135:Y143">X135*K135</f>
        <v>0</v>
      </c>
      <c r="Z135" s="152">
        <v>0</v>
      </c>
      <c r="AA135" s="153">
        <f aca="true" t="shared" si="13" ref="AA135:AA143">Z135*K135</f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aca="true" t="shared" si="14" ref="BE135:BE143">IF(U135="základní",N135,0)</f>
        <v>0</v>
      </c>
      <c r="BF135" s="154">
        <f aca="true" t="shared" si="15" ref="BF135:BF143">IF(U135="snížená",N135,0)</f>
        <v>0</v>
      </c>
      <c r="BG135" s="154">
        <f aca="true" t="shared" si="16" ref="BG135:BG143">IF(U135="zákl. přenesená",N135,0)</f>
        <v>0</v>
      </c>
      <c r="BH135" s="154">
        <f aca="true" t="shared" si="17" ref="BH135:BH143">IF(U135="sníž. přenesená",N135,0)</f>
        <v>0</v>
      </c>
      <c r="BI135" s="154">
        <f aca="true" t="shared" si="18" ref="BI135:BI143">IF(U135="nulová",N135,0)</f>
        <v>0</v>
      </c>
      <c r="BJ135" s="19" t="s">
        <v>83</v>
      </c>
      <c r="BK135" s="154">
        <f aca="true" t="shared" si="19" ref="BK135:BK143">ROUND(L135*K135,2)</f>
        <v>0</v>
      </c>
      <c r="BL135" s="19" t="s">
        <v>178</v>
      </c>
      <c r="BM135" s="19" t="s">
        <v>1330</v>
      </c>
    </row>
    <row r="136" spans="2:65" s="1" customFormat="1" ht="16.5" customHeight="1">
      <c r="B136" s="145"/>
      <c r="C136" s="146" t="s">
        <v>237</v>
      </c>
      <c r="D136" s="146" t="s">
        <v>174</v>
      </c>
      <c r="E136" s="147" t="s">
        <v>1331</v>
      </c>
      <c r="F136" s="220" t="s">
        <v>1332</v>
      </c>
      <c r="G136" s="220"/>
      <c r="H136" s="220"/>
      <c r="I136" s="220"/>
      <c r="J136" s="148" t="s">
        <v>211</v>
      </c>
      <c r="K136" s="149">
        <v>219</v>
      </c>
      <c r="L136" s="221"/>
      <c r="M136" s="221"/>
      <c r="N136" s="221">
        <f t="shared" si="1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0.026</v>
      </c>
      <c r="W136" s="152">
        <f t="shared" si="11"/>
        <v>5.694</v>
      </c>
      <c r="X136" s="152">
        <v>0</v>
      </c>
      <c r="Y136" s="152">
        <f t="shared" si="12"/>
        <v>0</v>
      </c>
      <c r="Z136" s="152">
        <v>0</v>
      </c>
      <c r="AA136" s="153">
        <f t="shared" si="1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178</v>
      </c>
      <c r="BM136" s="19" t="s">
        <v>1333</v>
      </c>
    </row>
    <row r="137" spans="2:65" s="1" customFormat="1" ht="16.5" customHeight="1">
      <c r="B137" s="145"/>
      <c r="C137" s="146" t="s">
        <v>242</v>
      </c>
      <c r="D137" s="146" t="s">
        <v>174</v>
      </c>
      <c r="E137" s="147" t="s">
        <v>1247</v>
      </c>
      <c r="F137" s="220" t="s">
        <v>1248</v>
      </c>
      <c r="G137" s="220"/>
      <c r="H137" s="220"/>
      <c r="I137" s="220"/>
      <c r="J137" s="148" t="s">
        <v>211</v>
      </c>
      <c r="K137" s="149">
        <v>47</v>
      </c>
      <c r="L137" s="221"/>
      <c r="M137" s="221"/>
      <c r="N137" s="221">
        <f t="shared" si="1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0.029</v>
      </c>
      <c r="W137" s="152">
        <f t="shared" si="11"/>
        <v>1.363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1334</v>
      </c>
    </row>
    <row r="138" spans="2:65" s="1" customFormat="1" ht="25.5" customHeight="1">
      <c r="B138" s="145"/>
      <c r="C138" s="146" t="s">
        <v>246</v>
      </c>
      <c r="D138" s="146" t="s">
        <v>174</v>
      </c>
      <c r="E138" s="147" t="s">
        <v>1335</v>
      </c>
      <c r="F138" s="220" t="s">
        <v>1336</v>
      </c>
      <c r="G138" s="220"/>
      <c r="H138" s="220"/>
      <c r="I138" s="220"/>
      <c r="J138" s="148" t="s">
        <v>211</v>
      </c>
      <c r="K138" s="149">
        <v>1057</v>
      </c>
      <c r="L138" s="221"/>
      <c r="M138" s="221"/>
      <c r="N138" s="221">
        <f t="shared" si="1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0.575</v>
      </c>
      <c r="W138" s="152">
        <f t="shared" si="11"/>
        <v>607.775</v>
      </c>
      <c r="X138" s="152">
        <v>0.08425</v>
      </c>
      <c r="Y138" s="152">
        <f t="shared" si="12"/>
        <v>89.05225</v>
      </c>
      <c r="Z138" s="152">
        <v>0</v>
      </c>
      <c r="AA138" s="153">
        <f t="shared" si="1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1337</v>
      </c>
    </row>
    <row r="139" spans="2:65" s="1" customFormat="1" ht="25.5" customHeight="1">
      <c r="B139" s="145"/>
      <c r="C139" s="155" t="s">
        <v>250</v>
      </c>
      <c r="D139" s="155" t="s">
        <v>238</v>
      </c>
      <c r="E139" s="156" t="s">
        <v>1338</v>
      </c>
      <c r="F139" s="235" t="s">
        <v>1339</v>
      </c>
      <c r="G139" s="235"/>
      <c r="H139" s="235"/>
      <c r="I139" s="235"/>
      <c r="J139" s="157" t="s">
        <v>211</v>
      </c>
      <c r="K139" s="158">
        <v>969.6</v>
      </c>
      <c r="L139" s="236"/>
      <c r="M139" s="236"/>
      <c r="N139" s="236">
        <f t="shared" si="1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</v>
      </c>
      <c r="W139" s="152">
        <f t="shared" si="11"/>
        <v>0</v>
      </c>
      <c r="X139" s="152">
        <v>0.113</v>
      </c>
      <c r="Y139" s="152">
        <f t="shared" si="12"/>
        <v>109.5648</v>
      </c>
      <c r="Z139" s="152">
        <v>0</v>
      </c>
      <c r="AA139" s="153">
        <f t="shared" si="13"/>
        <v>0</v>
      </c>
      <c r="AR139" s="19" t="s">
        <v>204</v>
      </c>
      <c r="AT139" s="19" t="s">
        <v>238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1340</v>
      </c>
    </row>
    <row r="140" spans="2:65" s="1" customFormat="1" ht="25.5" customHeight="1">
      <c r="B140" s="145"/>
      <c r="C140" s="155" t="s">
        <v>254</v>
      </c>
      <c r="D140" s="155" t="s">
        <v>238</v>
      </c>
      <c r="E140" s="156" t="s">
        <v>1341</v>
      </c>
      <c r="F140" s="235" t="s">
        <v>1342</v>
      </c>
      <c r="G140" s="235"/>
      <c r="H140" s="235"/>
      <c r="I140" s="235"/>
      <c r="J140" s="157" t="s">
        <v>211</v>
      </c>
      <c r="K140" s="158">
        <v>9.595</v>
      </c>
      <c r="L140" s="236"/>
      <c r="M140" s="236"/>
      <c r="N140" s="236">
        <f t="shared" si="1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</v>
      </c>
      <c r="W140" s="152">
        <f t="shared" si="11"/>
        <v>0</v>
      </c>
      <c r="X140" s="152">
        <v>0.131</v>
      </c>
      <c r="Y140" s="152">
        <f t="shared" si="12"/>
        <v>1.2569450000000002</v>
      </c>
      <c r="Z140" s="152">
        <v>0</v>
      </c>
      <c r="AA140" s="153">
        <f t="shared" si="13"/>
        <v>0</v>
      </c>
      <c r="AR140" s="19" t="s">
        <v>204</v>
      </c>
      <c r="AT140" s="19" t="s">
        <v>238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1343</v>
      </c>
    </row>
    <row r="141" spans="2:65" s="1" customFormat="1" ht="25.5" customHeight="1">
      <c r="B141" s="145"/>
      <c r="C141" s="155" t="s">
        <v>10</v>
      </c>
      <c r="D141" s="155" t="s">
        <v>238</v>
      </c>
      <c r="E141" s="156" t="s">
        <v>1344</v>
      </c>
      <c r="F141" s="235" t="s">
        <v>1345</v>
      </c>
      <c r="G141" s="235"/>
      <c r="H141" s="235"/>
      <c r="I141" s="235"/>
      <c r="J141" s="157" t="s">
        <v>211</v>
      </c>
      <c r="K141" s="158">
        <v>78.982</v>
      </c>
      <c r="L141" s="236"/>
      <c r="M141" s="236"/>
      <c r="N141" s="236">
        <f t="shared" si="1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0.131</v>
      </c>
      <c r="Y141" s="152">
        <f t="shared" si="12"/>
        <v>10.346642000000001</v>
      </c>
      <c r="Z141" s="152">
        <v>0</v>
      </c>
      <c r="AA141" s="153">
        <f t="shared" si="1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1346</v>
      </c>
    </row>
    <row r="142" spans="2:65" s="1" customFormat="1" ht="38.25" customHeight="1">
      <c r="B142" s="145"/>
      <c r="C142" s="146" t="s">
        <v>261</v>
      </c>
      <c r="D142" s="146" t="s">
        <v>174</v>
      </c>
      <c r="E142" s="147" t="s">
        <v>1347</v>
      </c>
      <c r="F142" s="220" t="s">
        <v>1348</v>
      </c>
      <c r="G142" s="220"/>
      <c r="H142" s="220"/>
      <c r="I142" s="220"/>
      <c r="J142" s="148" t="s">
        <v>211</v>
      </c>
      <c r="K142" s="149">
        <v>214</v>
      </c>
      <c r="L142" s="221"/>
      <c r="M142" s="221"/>
      <c r="N142" s="221">
        <f t="shared" si="1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0.625</v>
      </c>
      <c r="W142" s="152">
        <f t="shared" si="11"/>
        <v>133.75</v>
      </c>
      <c r="X142" s="152">
        <v>0.10362</v>
      </c>
      <c r="Y142" s="152">
        <f t="shared" si="12"/>
        <v>22.174680000000002</v>
      </c>
      <c r="Z142" s="152">
        <v>0</v>
      </c>
      <c r="AA142" s="153">
        <f t="shared" si="1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1349</v>
      </c>
    </row>
    <row r="143" spans="2:65" s="1" customFormat="1" ht="25.5" customHeight="1">
      <c r="B143" s="145"/>
      <c r="C143" s="155" t="s">
        <v>265</v>
      </c>
      <c r="D143" s="155" t="s">
        <v>238</v>
      </c>
      <c r="E143" s="156" t="s">
        <v>1350</v>
      </c>
      <c r="F143" s="235" t="s">
        <v>1351</v>
      </c>
      <c r="G143" s="235"/>
      <c r="H143" s="235"/>
      <c r="I143" s="235"/>
      <c r="J143" s="157" t="s">
        <v>211</v>
      </c>
      <c r="K143" s="158">
        <v>216.14</v>
      </c>
      <c r="L143" s="236"/>
      <c r="M143" s="236"/>
      <c r="N143" s="236">
        <f t="shared" si="1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1"/>
        <v>0</v>
      </c>
      <c r="X143" s="152">
        <v>0.152</v>
      </c>
      <c r="Y143" s="152">
        <f t="shared" si="12"/>
        <v>32.85328</v>
      </c>
      <c r="Z143" s="152">
        <v>0</v>
      </c>
      <c r="AA143" s="153">
        <f t="shared" si="1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178</v>
      </c>
      <c r="BM143" s="19" t="s">
        <v>1352</v>
      </c>
    </row>
    <row r="144" spans="2:63" s="10" customFormat="1" ht="29.85" customHeight="1">
      <c r="B144" s="134"/>
      <c r="C144" s="135"/>
      <c r="D144" s="144" t="s">
        <v>1153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28">
        <f>BK144</f>
        <v>0</v>
      </c>
      <c r="O144" s="229"/>
      <c r="P144" s="229"/>
      <c r="Q144" s="229"/>
      <c r="R144" s="137"/>
      <c r="T144" s="138"/>
      <c r="U144" s="135"/>
      <c r="V144" s="135"/>
      <c r="W144" s="139">
        <f>SUM(W145:W158)</f>
        <v>274.582</v>
      </c>
      <c r="X144" s="135"/>
      <c r="Y144" s="139">
        <f>SUM(Y145:Y158)</f>
        <v>232.68021000000005</v>
      </c>
      <c r="Z144" s="135"/>
      <c r="AA144" s="140">
        <f>SUM(AA145:AA158)</f>
        <v>0</v>
      </c>
      <c r="AR144" s="141" t="s">
        <v>83</v>
      </c>
      <c r="AT144" s="142" t="s">
        <v>74</v>
      </c>
      <c r="AU144" s="142" t="s">
        <v>83</v>
      </c>
      <c r="AY144" s="141" t="s">
        <v>173</v>
      </c>
      <c r="BK144" s="143">
        <f>SUM(BK145:BK158)</f>
        <v>0</v>
      </c>
    </row>
    <row r="145" spans="2:65" s="1" customFormat="1" ht="38.25" customHeight="1">
      <c r="B145" s="145"/>
      <c r="C145" s="146" t="s">
        <v>269</v>
      </c>
      <c r="D145" s="146" t="s">
        <v>174</v>
      </c>
      <c r="E145" s="147" t="s">
        <v>1353</v>
      </c>
      <c r="F145" s="220" t="s">
        <v>1354</v>
      </c>
      <c r="G145" s="220"/>
      <c r="H145" s="220"/>
      <c r="I145" s="220"/>
      <c r="J145" s="148" t="s">
        <v>177</v>
      </c>
      <c r="K145" s="149">
        <v>854</v>
      </c>
      <c r="L145" s="221"/>
      <c r="M145" s="221"/>
      <c r="N145" s="221">
        <f aca="true" t="shared" si="20" ref="N145:N158">ROUND(L145*K145,2)</f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0.268</v>
      </c>
      <c r="W145" s="152">
        <f aca="true" t="shared" si="21" ref="W145:W158">V145*K145</f>
        <v>228.872</v>
      </c>
      <c r="X145" s="152">
        <v>0.1554</v>
      </c>
      <c r="Y145" s="152">
        <f aca="true" t="shared" si="22" ref="Y145:Y158">X145*K145</f>
        <v>132.7116</v>
      </c>
      <c r="Z145" s="152">
        <v>0</v>
      </c>
      <c r="AA145" s="153">
        <f aca="true" t="shared" si="23" ref="AA145:AA158">Z145*K145</f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aca="true" t="shared" si="24" ref="BE145:BE158">IF(U145="základní",N145,0)</f>
        <v>0</v>
      </c>
      <c r="BF145" s="154">
        <f aca="true" t="shared" si="25" ref="BF145:BF158">IF(U145="snížená",N145,0)</f>
        <v>0</v>
      </c>
      <c r="BG145" s="154">
        <f aca="true" t="shared" si="26" ref="BG145:BG158">IF(U145="zákl. přenesená",N145,0)</f>
        <v>0</v>
      </c>
      <c r="BH145" s="154">
        <f aca="true" t="shared" si="27" ref="BH145:BH158">IF(U145="sníž. přenesená",N145,0)</f>
        <v>0</v>
      </c>
      <c r="BI145" s="154">
        <f aca="true" t="shared" si="28" ref="BI145:BI158">IF(U145="nulová",N145,0)</f>
        <v>0</v>
      </c>
      <c r="BJ145" s="19" t="s">
        <v>83</v>
      </c>
      <c r="BK145" s="154">
        <f aca="true" t="shared" si="29" ref="BK145:BK158">ROUND(L145*K145,2)</f>
        <v>0</v>
      </c>
      <c r="BL145" s="19" t="s">
        <v>178</v>
      </c>
      <c r="BM145" s="19" t="s">
        <v>1355</v>
      </c>
    </row>
    <row r="146" spans="2:65" s="1" customFormat="1" ht="25.5" customHeight="1">
      <c r="B146" s="145"/>
      <c r="C146" s="155" t="s">
        <v>273</v>
      </c>
      <c r="D146" s="155" t="s">
        <v>238</v>
      </c>
      <c r="E146" s="156" t="s">
        <v>1356</v>
      </c>
      <c r="F146" s="235" t="s">
        <v>1357</v>
      </c>
      <c r="G146" s="235"/>
      <c r="H146" s="235"/>
      <c r="I146" s="235"/>
      <c r="J146" s="157" t="s">
        <v>186</v>
      </c>
      <c r="K146" s="158">
        <v>821</v>
      </c>
      <c r="L146" s="236"/>
      <c r="M146" s="236"/>
      <c r="N146" s="236">
        <f t="shared" si="20"/>
        <v>0</v>
      </c>
      <c r="O146" s="221"/>
      <c r="P146" s="221"/>
      <c r="Q146" s="221"/>
      <c r="R146" s="150"/>
      <c r="T146" s="151" t="s">
        <v>5</v>
      </c>
      <c r="U146" s="41" t="s">
        <v>40</v>
      </c>
      <c r="V146" s="152">
        <v>0</v>
      </c>
      <c r="W146" s="152">
        <f t="shared" si="21"/>
        <v>0</v>
      </c>
      <c r="X146" s="152">
        <v>0.085</v>
      </c>
      <c r="Y146" s="152">
        <f t="shared" si="22"/>
        <v>69.78500000000001</v>
      </c>
      <c r="Z146" s="152">
        <v>0</v>
      </c>
      <c r="AA146" s="153">
        <f t="shared" si="2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24"/>
        <v>0</v>
      </c>
      <c r="BF146" s="154">
        <f t="shared" si="25"/>
        <v>0</v>
      </c>
      <c r="BG146" s="154">
        <f t="shared" si="26"/>
        <v>0</v>
      </c>
      <c r="BH146" s="154">
        <f t="shared" si="27"/>
        <v>0</v>
      </c>
      <c r="BI146" s="154">
        <f t="shared" si="28"/>
        <v>0</v>
      </c>
      <c r="BJ146" s="19" t="s">
        <v>83</v>
      </c>
      <c r="BK146" s="154">
        <f t="shared" si="29"/>
        <v>0</v>
      </c>
      <c r="BL146" s="19" t="s">
        <v>178</v>
      </c>
      <c r="BM146" s="19" t="s">
        <v>1358</v>
      </c>
    </row>
    <row r="147" spans="2:65" s="1" customFormat="1" ht="25.5" customHeight="1">
      <c r="B147" s="145"/>
      <c r="C147" s="155" t="s">
        <v>277</v>
      </c>
      <c r="D147" s="155" t="s">
        <v>238</v>
      </c>
      <c r="E147" s="156" t="s">
        <v>1359</v>
      </c>
      <c r="F147" s="235" t="s">
        <v>1360</v>
      </c>
      <c r="G147" s="235"/>
      <c r="H147" s="235"/>
      <c r="I147" s="235"/>
      <c r="J147" s="157" t="s">
        <v>186</v>
      </c>
      <c r="K147" s="158">
        <v>60</v>
      </c>
      <c r="L147" s="236"/>
      <c r="M147" s="236"/>
      <c r="N147" s="236">
        <f t="shared" si="20"/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0</v>
      </c>
      <c r="W147" s="152">
        <f t="shared" si="21"/>
        <v>0</v>
      </c>
      <c r="X147" s="152">
        <v>0.0411</v>
      </c>
      <c r="Y147" s="152">
        <f t="shared" si="22"/>
        <v>2.4659999999999997</v>
      </c>
      <c r="Z147" s="152">
        <v>0</v>
      </c>
      <c r="AA147" s="153">
        <f t="shared" si="23"/>
        <v>0</v>
      </c>
      <c r="AR147" s="19" t="s">
        <v>204</v>
      </c>
      <c r="AT147" s="19" t="s">
        <v>238</v>
      </c>
      <c r="AU147" s="19" t="s">
        <v>111</v>
      </c>
      <c r="AY147" s="19" t="s">
        <v>173</v>
      </c>
      <c r="BE147" s="154">
        <f t="shared" si="24"/>
        <v>0</v>
      </c>
      <c r="BF147" s="154">
        <f t="shared" si="25"/>
        <v>0</v>
      </c>
      <c r="BG147" s="154">
        <f t="shared" si="26"/>
        <v>0</v>
      </c>
      <c r="BH147" s="154">
        <f t="shared" si="27"/>
        <v>0</v>
      </c>
      <c r="BI147" s="154">
        <f t="shared" si="28"/>
        <v>0</v>
      </c>
      <c r="BJ147" s="19" t="s">
        <v>83</v>
      </c>
      <c r="BK147" s="154">
        <f t="shared" si="29"/>
        <v>0</v>
      </c>
      <c r="BL147" s="19" t="s">
        <v>178</v>
      </c>
      <c r="BM147" s="19" t="s">
        <v>1361</v>
      </c>
    </row>
    <row r="148" spans="2:65" s="1" customFormat="1" ht="25.5" customHeight="1">
      <c r="B148" s="145"/>
      <c r="C148" s="155" t="s">
        <v>281</v>
      </c>
      <c r="D148" s="155" t="s">
        <v>238</v>
      </c>
      <c r="E148" s="156" t="s">
        <v>1362</v>
      </c>
      <c r="F148" s="235" t="s">
        <v>1363</v>
      </c>
      <c r="G148" s="235"/>
      <c r="H148" s="235"/>
      <c r="I148" s="235"/>
      <c r="J148" s="157" t="s">
        <v>186</v>
      </c>
      <c r="K148" s="158">
        <v>4</v>
      </c>
      <c r="L148" s="236"/>
      <c r="M148" s="236"/>
      <c r="N148" s="236">
        <f t="shared" si="20"/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</v>
      </c>
      <c r="W148" s="152">
        <f t="shared" si="21"/>
        <v>0</v>
      </c>
      <c r="X148" s="152">
        <v>0.0585</v>
      </c>
      <c r="Y148" s="152">
        <f t="shared" si="22"/>
        <v>0.234</v>
      </c>
      <c r="Z148" s="152">
        <v>0</v>
      </c>
      <c r="AA148" s="153">
        <f t="shared" si="23"/>
        <v>0</v>
      </c>
      <c r="AR148" s="19" t="s">
        <v>204</v>
      </c>
      <c r="AT148" s="19" t="s">
        <v>238</v>
      </c>
      <c r="AU148" s="19" t="s">
        <v>111</v>
      </c>
      <c r="AY148" s="19" t="s">
        <v>173</v>
      </c>
      <c r="BE148" s="154">
        <f t="shared" si="24"/>
        <v>0</v>
      </c>
      <c r="BF148" s="154">
        <f t="shared" si="25"/>
        <v>0</v>
      </c>
      <c r="BG148" s="154">
        <f t="shared" si="26"/>
        <v>0</v>
      </c>
      <c r="BH148" s="154">
        <f t="shared" si="27"/>
        <v>0</v>
      </c>
      <c r="BI148" s="154">
        <f t="shared" si="28"/>
        <v>0</v>
      </c>
      <c r="BJ148" s="19" t="s">
        <v>83</v>
      </c>
      <c r="BK148" s="154">
        <f t="shared" si="29"/>
        <v>0</v>
      </c>
      <c r="BL148" s="19" t="s">
        <v>178</v>
      </c>
      <c r="BM148" s="19" t="s">
        <v>1364</v>
      </c>
    </row>
    <row r="149" spans="2:65" s="1" customFormat="1" ht="38.25" customHeight="1">
      <c r="B149" s="145"/>
      <c r="C149" s="146" t="s">
        <v>285</v>
      </c>
      <c r="D149" s="146" t="s">
        <v>174</v>
      </c>
      <c r="E149" s="147" t="s">
        <v>1282</v>
      </c>
      <c r="F149" s="220" t="s">
        <v>1283</v>
      </c>
      <c r="G149" s="220"/>
      <c r="H149" s="220"/>
      <c r="I149" s="220"/>
      <c r="J149" s="148" t="s">
        <v>177</v>
      </c>
      <c r="K149" s="149">
        <v>99.5</v>
      </c>
      <c r="L149" s="221"/>
      <c r="M149" s="221"/>
      <c r="N149" s="221">
        <f t="shared" si="20"/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0.216</v>
      </c>
      <c r="W149" s="152">
        <f t="shared" si="21"/>
        <v>21.492</v>
      </c>
      <c r="X149" s="152">
        <v>0.1295</v>
      </c>
      <c r="Y149" s="152">
        <f t="shared" si="22"/>
        <v>12.885250000000001</v>
      </c>
      <c r="Z149" s="152">
        <v>0</v>
      </c>
      <c r="AA149" s="153">
        <f t="shared" si="23"/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 t="shared" si="24"/>
        <v>0</v>
      </c>
      <c r="BF149" s="154">
        <f t="shared" si="25"/>
        <v>0</v>
      </c>
      <c r="BG149" s="154">
        <f t="shared" si="26"/>
        <v>0</v>
      </c>
      <c r="BH149" s="154">
        <f t="shared" si="27"/>
        <v>0</v>
      </c>
      <c r="BI149" s="154">
        <f t="shared" si="28"/>
        <v>0</v>
      </c>
      <c r="BJ149" s="19" t="s">
        <v>83</v>
      </c>
      <c r="BK149" s="154">
        <f t="shared" si="29"/>
        <v>0</v>
      </c>
      <c r="BL149" s="19" t="s">
        <v>178</v>
      </c>
      <c r="BM149" s="19" t="s">
        <v>1365</v>
      </c>
    </row>
    <row r="150" spans="2:65" s="1" customFormat="1" ht="25.5" customHeight="1">
      <c r="B150" s="145"/>
      <c r="C150" s="155" t="s">
        <v>289</v>
      </c>
      <c r="D150" s="155" t="s">
        <v>238</v>
      </c>
      <c r="E150" s="156" t="s">
        <v>1285</v>
      </c>
      <c r="F150" s="235" t="s">
        <v>1286</v>
      </c>
      <c r="G150" s="235"/>
      <c r="H150" s="235"/>
      <c r="I150" s="235"/>
      <c r="J150" s="157" t="s">
        <v>186</v>
      </c>
      <c r="K150" s="158">
        <v>199</v>
      </c>
      <c r="L150" s="236"/>
      <c r="M150" s="236"/>
      <c r="N150" s="236">
        <f t="shared" si="20"/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0</v>
      </c>
      <c r="W150" s="152">
        <f t="shared" si="21"/>
        <v>0</v>
      </c>
      <c r="X150" s="152">
        <v>0.024</v>
      </c>
      <c r="Y150" s="152">
        <f t="shared" si="22"/>
        <v>4.776</v>
      </c>
      <c r="Z150" s="152">
        <v>0</v>
      </c>
      <c r="AA150" s="153">
        <f t="shared" si="23"/>
        <v>0</v>
      </c>
      <c r="AR150" s="19" t="s">
        <v>204</v>
      </c>
      <c r="AT150" s="19" t="s">
        <v>238</v>
      </c>
      <c r="AU150" s="19" t="s">
        <v>111</v>
      </c>
      <c r="AY150" s="19" t="s">
        <v>173</v>
      </c>
      <c r="BE150" s="154">
        <f t="shared" si="24"/>
        <v>0</v>
      </c>
      <c r="BF150" s="154">
        <f t="shared" si="25"/>
        <v>0</v>
      </c>
      <c r="BG150" s="154">
        <f t="shared" si="26"/>
        <v>0</v>
      </c>
      <c r="BH150" s="154">
        <f t="shared" si="27"/>
        <v>0</v>
      </c>
      <c r="BI150" s="154">
        <f t="shared" si="28"/>
        <v>0</v>
      </c>
      <c r="BJ150" s="19" t="s">
        <v>83</v>
      </c>
      <c r="BK150" s="154">
        <f t="shared" si="29"/>
        <v>0</v>
      </c>
      <c r="BL150" s="19" t="s">
        <v>178</v>
      </c>
      <c r="BM150" s="19" t="s">
        <v>1366</v>
      </c>
    </row>
    <row r="151" spans="2:65" s="1" customFormat="1" ht="25.5" customHeight="1">
      <c r="B151" s="145"/>
      <c r="C151" s="146" t="s">
        <v>293</v>
      </c>
      <c r="D151" s="146" t="s">
        <v>174</v>
      </c>
      <c r="E151" s="147" t="s">
        <v>1367</v>
      </c>
      <c r="F151" s="220" t="s">
        <v>1368</v>
      </c>
      <c r="G151" s="220"/>
      <c r="H151" s="220"/>
      <c r="I151" s="220"/>
      <c r="J151" s="148" t="s">
        <v>177</v>
      </c>
      <c r="K151" s="149">
        <v>24</v>
      </c>
      <c r="L151" s="221"/>
      <c r="M151" s="221"/>
      <c r="N151" s="221">
        <f t="shared" si="20"/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0.76</v>
      </c>
      <c r="W151" s="152">
        <f t="shared" si="21"/>
        <v>18.240000000000002</v>
      </c>
      <c r="X151" s="152">
        <v>0.17489</v>
      </c>
      <c r="Y151" s="152">
        <f t="shared" si="22"/>
        <v>4.19736</v>
      </c>
      <c r="Z151" s="152">
        <v>0</v>
      </c>
      <c r="AA151" s="153">
        <f t="shared" si="23"/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9" t="s">
        <v>83</v>
      </c>
      <c r="BK151" s="154">
        <f t="shared" si="29"/>
        <v>0</v>
      </c>
      <c r="BL151" s="19" t="s">
        <v>178</v>
      </c>
      <c r="BM151" s="19" t="s">
        <v>1369</v>
      </c>
    </row>
    <row r="152" spans="2:65" s="1" customFormat="1" ht="16.5" customHeight="1">
      <c r="B152" s="145"/>
      <c r="C152" s="155" t="s">
        <v>297</v>
      </c>
      <c r="D152" s="155" t="s">
        <v>238</v>
      </c>
      <c r="E152" s="156" t="s">
        <v>1370</v>
      </c>
      <c r="F152" s="235" t="s">
        <v>1371</v>
      </c>
      <c r="G152" s="235"/>
      <c r="H152" s="235"/>
      <c r="I152" s="235"/>
      <c r="J152" s="157" t="s">
        <v>186</v>
      </c>
      <c r="K152" s="158">
        <v>16</v>
      </c>
      <c r="L152" s="236"/>
      <c r="M152" s="236"/>
      <c r="N152" s="236">
        <f t="shared" si="2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</v>
      </c>
      <c r="W152" s="152">
        <f t="shared" si="21"/>
        <v>0</v>
      </c>
      <c r="X152" s="152">
        <v>0.248</v>
      </c>
      <c r="Y152" s="152">
        <f t="shared" si="22"/>
        <v>3.968</v>
      </c>
      <c r="Z152" s="152">
        <v>0</v>
      </c>
      <c r="AA152" s="153">
        <f t="shared" si="2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9" t="s">
        <v>83</v>
      </c>
      <c r="BK152" s="154">
        <f t="shared" si="29"/>
        <v>0</v>
      </c>
      <c r="BL152" s="19" t="s">
        <v>178</v>
      </c>
      <c r="BM152" s="19" t="s">
        <v>1372</v>
      </c>
    </row>
    <row r="153" spans="2:65" s="1" customFormat="1" ht="25.5" customHeight="1">
      <c r="B153" s="145"/>
      <c r="C153" s="155" t="s">
        <v>301</v>
      </c>
      <c r="D153" s="155" t="s">
        <v>238</v>
      </c>
      <c r="E153" s="156" t="s">
        <v>1373</v>
      </c>
      <c r="F153" s="235" t="s">
        <v>1374</v>
      </c>
      <c r="G153" s="235"/>
      <c r="H153" s="235"/>
      <c r="I153" s="235"/>
      <c r="J153" s="157" t="s">
        <v>186</v>
      </c>
      <c r="K153" s="158">
        <v>2</v>
      </c>
      <c r="L153" s="236"/>
      <c r="M153" s="236"/>
      <c r="N153" s="236">
        <f t="shared" si="20"/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</v>
      </c>
      <c r="W153" s="152">
        <f t="shared" si="21"/>
        <v>0</v>
      </c>
      <c r="X153" s="152">
        <v>0.244</v>
      </c>
      <c r="Y153" s="152">
        <f t="shared" si="22"/>
        <v>0.488</v>
      </c>
      <c r="Z153" s="152">
        <v>0</v>
      </c>
      <c r="AA153" s="153">
        <f t="shared" si="23"/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9" t="s">
        <v>83</v>
      </c>
      <c r="BK153" s="154">
        <f t="shared" si="29"/>
        <v>0</v>
      </c>
      <c r="BL153" s="19" t="s">
        <v>178</v>
      </c>
      <c r="BM153" s="19" t="s">
        <v>1375</v>
      </c>
    </row>
    <row r="154" spans="2:65" s="1" customFormat="1" ht="25.5" customHeight="1">
      <c r="B154" s="145"/>
      <c r="C154" s="155" t="s">
        <v>305</v>
      </c>
      <c r="D154" s="155" t="s">
        <v>238</v>
      </c>
      <c r="E154" s="156" t="s">
        <v>1376</v>
      </c>
      <c r="F154" s="235" t="s">
        <v>1377</v>
      </c>
      <c r="G154" s="235"/>
      <c r="H154" s="235"/>
      <c r="I154" s="235"/>
      <c r="J154" s="157" t="s">
        <v>186</v>
      </c>
      <c r="K154" s="158">
        <v>2</v>
      </c>
      <c r="L154" s="236"/>
      <c r="M154" s="236"/>
      <c r="N154" s="236">
        <f t="shared" si="20"/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</v>
      </c>
      <c r="W154" s="152">
        <f t="shared" si="21"/>
        <v>0</v>
      </c>
      <c r="X154" s="152">
        <v>0.244</v>
      </c>
      <c r="Y154" s="152">
        <f t="shared" si="22"/>
        <v>0.488</v>
      </c>
      <c r="Z154" s="152">
        <v>0</v>
      </c>
      <c r="AA154" s="153">
        <f t="shared" si="2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9" t="s">
        <v>83</v>
      </c>
      <c r="BK154" s="154">
        <f t="shared" si="29"/>
        <v>0</v>
      </c>
      <c r="BL154" s="19" t="s">
        <v>178</v>
      </c>
      <c r="BM154" s="19" t="s">
        <v>1378</v>
      </c>
    </row>
    <row r="155" spans="2:65" s="1" customFormat="1" ht="25.5" customHeight="1">
      <c r="B155" s="145"/>
      <c r="C155" s="155" t="s">
        <v>309</v>
      </c>
      <c r="D155" s="155" t="s">
        <v>238</v>
      </c>
      <c r="E155" s="156" t="s">
        <v>1379</v>
      </c>
      <c r="F155" s="235" t="s">
        <v>1380</v>
      </c>
      <c r="G155" s="235"/>
      <c r="H155" s="235"/>
      <c r="I155" s="235"/>
      <c r="J155" s="157" t="s">
        <v>186</v>
      </c>
      <c r="K155" s="158">
        <v>2</v>
      </c>
      <c r="L155" s="236"/>
      <c r="M155" s="236"/>
      <c r="N155" s="236">
        <f t="shared" si="2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</v>
      </c>
      <c r="W155" s="152">
        <f t="shared" si="21"/>
        <v>0</v>
      </c>
      <c r="X155" s="152">
        <v>0.164</v>
      </c>
      <c r="Y155" s="152">
        <f t="shared" si="22"/>
        <v>0.328</v>
      </c>
      <c r="Z155" s="152">
        <v>0</v>
      </c>
      <c r="AA155" s="153">
        <f t="shared" si="2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1381</v>
      </c>
    </row>
    <row r="156" spans="2:65" s="1" customFormat="1" ht="25.5" customHeight="1">
      <c r="B156" s="145"/>
      <c r="C156" s="155" t="s">
        <v>313</v>
      </c>
      <c r="D156" s="155" t="s">
        <v>238</v>
      </c>
      <c r="E156" s="156" t="s">
        <v>1382</v>
      </c>
      <c r="F156" s="235" t="s">
        <v>1383</v>
      </c>
      <c r="G156" s="235"/>
      <c r="H156" s="235"/>
      <c r="I156" s="235"/>
      <c r="J156" s="157" t="s">
        <v>186</v>
      </c>
      <c r="K156" s="158">
        <v>2</v>
      </c>
      <c r="L156" s="236"/>
      <c r="M156" s="236"/>
      <c r="N156" s="236">
        <f t="shared" si="2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</v>
      </c>
      <c r="W156" s="152">
        <f t="shared" si="21"/>
        <v>0</v>
      </c>
      <c r="X156" s="152">
        <v>0.164</v>
      </c>
      <c r="Y156" s="152">
        <f t="shared" si="22"/>
        <v>0.328</v>
      </c>
      <c r="Z156" s="152">
        <v>0</v>
      </c>
      <c r="AA156" s="153">
        <f t="shared" si="23"/>
        <v>0</v>
      </c>
      <c r="AR156" s="19" t="s">
        <v>204</v>
      </c>
      <c r="AT156" s="19" t="s">
        <v>238</v>
      </c>
      <c r="AU156" s="19" t="s">
        <v>111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1384</v>
      </c>
    </row>
    <row r="157" spans="2:65" s="1" customFormat="1" ht="25.5" customHeight="1">
      <c r="B157" s="145"/>
      <c r="C157" s="146" t="s">
        <v>317</v>
      </c>
      <c r="D157" s="146" t="s">
        <v>174</v>
      </c>
      <c r="E157" s="147" t="s">
        <v>1385</v>
      </c>
      <c r="F157" s="220" t="s">
        <v>1386</v>
      </c>
      <c r="G157" s="220"/>
      <c r="H157" s="220"/>
      <c r="I157" s="220"/>
      <c r="J157" s="148" t="s">
        <v>177</v>
      </c>
      <c r="K157" s="149">
        <v>30.5</v>
      </c>
      <c r="L157" s="221"/>
      <c r="M157" s="221"/>
      <c r="N157" s="221">
        <f t="shared" si="2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0.196</v>
      </c>
      <c r="W157" s="152">
        <f t="shared" si="21"/>
        <v>5.978000000000001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1387</v>
      </c>
    </row>
    <row r="158" spans="2:65" s="1" customFormat="1" ht="25.5" customHeight="1">
      <c r="B158" s="145"/>
      <c r="C158" s="155" t="s">
        <v>321</v>
      </c>
      <c r="D158" s="155" t="s">
        <v>238</v>
      </c>
      <c r="E158" s="156" t="s">
        <v>1388</v>
      </c>
      <c r="F158" s="235" t="s">
        <v>1389</v>
      </c>
      <c r="G158" s="235"/>
      <c r="H158" s="235"/>
      <c r="I158" s="235"/>
      <c r="J158" s="157" t="s">
        <v>211</v>
      </c>
      <c r="K158" s="158">
        <v>50</v>
      </c>
      <c r="L158" s="236"/>
      <c r="M158" s="236"/>
      <c r="N158" s="236">
        <f t="shared" si="2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21"/>
        <v>0</v>
      </c>
      <c r="X158" s="152">
        <v>0.0005</v>
      </c>
      <c r="Y158" s="152">
        <f t="shared" si="22"/>
        <v>0.025</v>
      </c>
      <c r="Z158" s="152">
        <v>0</v>
      </c>
      <c r="AA158" s="153">
        <f t="shared" si="2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178</v>
      </c>
      <c r="BM158" s="19" t="s">
        <v>1390</v>
      </c>
    </row>
    <row r="159" spans="2:63" s="10" customFormat="1" ht="29.85" customHeight="1">
      <c r="B159" s="134"/>
      <c r="C159" s="135"/>
      <c r="D159" s="144" t="s">
        <v>1154</v>
      </c>
      <c r="E159" s="144"/>
      <c r="F159" s="144"/>
      <c r="G159" s="144"/>
      <c r="H159" s="144"/>
      <c r="I159" s="144"/>
      <c r="J159" s="144"/>
      <c r="K159" s="144"/>
      <c r="L159" s="144"/>
      <c r="M159" s="144"/>
      <c r="N159" s="228">
        <f>BK159</f>
        <v>0</v>
      </c>
      <c r="O159" s="229"/>
      <c r="P159" s="229"/>
      <c r="Q159" s="229"/>
      <c r="R159" s="137"/>
      <c r="T159" s="138"/>
      <c r="U159" s="135"/>
      <c r="V159" s="135"/>
      <c r="W159" s="139">
        <f>SUM(W160:W163)</f>
        <v>190.378085</v>
      </c>
      <c r="X159" s="135"/>
      <c r="Y159" s="139">
        <f>SUM(Y160:Y163)</f>
        <v>0</v>
      </c>
      <c r="Z159" s="135"/>
      <c r="AA159" s="140">
        <f>SUM(AA160:AA163)</f>
        <v>0</v>
      </c>
      <c r="AR159" s="141" t="s">
        <v>83</v>
      </c>
      <c r="AT159" s="142" t="s">
        <v>74</v>
      </c>
      <c r="AU159" s="142" t="s">
        <v>83</v>
      </c>
      <c r="AY159" s="141" t="s">
        <v>173</v>
      </c>
      <c r="BK159" s="143">
        <f>SUM(BK160:BK163)</f>
        <v>0</v>
      </c>
    </row>
    <row r="160" spans="2:65" s="1" customFormat="1" ht="38.25" customHeight="1">
      <c r="B160" s="145"/>
      <c r="C160" s="146" t="s">
        <v>325</v>
      </c>
      <c r="D160" s="146" t="s">
        <v>174</v>
      </c>
      <c r="E160" s="147" t="s">
        <v>1391</v>
      </c>
      <c r="F160" s="220" t="s">
        <v>1392</v>
      </c>
      <c r="G160" s="220"/>
      <c r="H160" s="220"/>
      <c r="I160" s="220"/>
      <c r="J160" s="148" t="s">
        <v>232</v>
      </c>
      <c r="K160" s="149">
        <v>219.78</v>
      </c>
      <c r="L160" s="221"/>
      <c r="M160" s="221"/>
      <c r="N160" s="221">
        <f>ROUND(L160*K160,2)</f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0.032</v>
      </c>
      <c r="W160" s="152">
        <f>V160*K160</f>
        <v>7.03296</v>
      </c>
      <c r="X160" s="152">
        <v>0</v>
      </c>
      <c r="Y160" s="152">
        <f>X160*K160</f>
        <v>0</v>
      </c>
      <c r="Z160" s="152">
        <v>0</v>
      </c>
      <c r="AA160" s="153">
        <f>Z160*K160</f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>IF(U160="základní",N160,0)</f>
        <v>0</v>
      </c>
      <c r="BF160" s="154">
        <f>IF(U160="snížená",N160,0)</f>
        <v>0</v>
      </c>
      <c r="BG160" s="154">
        <f>IF(U160="zákl. přenesená",N160,0)</f>
        <v>0</v>
      </c>
      <c r="BH160" s="154">
        <f>IF(U160="sníž. přenesená",N160,0)</f>
        <v>0</v>
      </c>
      <c r="BI160" s="154">
        <f>IF(U160="nulová",N160,0)</f>
        <v>0</v>
      </c>
      <c r="BJ160" s="19" t="s">
        <v>83</v>
      </c>
      <c r="BK160" s="154">
        <f>ROUND(L160*K160,2)</f>
        <v>0</v>
      </c>
      <c r="BL160" s="19" t="s">
        <v>178</v>
      </c>
      <c r="BM160" s="19" t="s">
        <v>1393</v>
      </c>
    </row>
    <row r="161" spans="2:65" s="1" customFormat="1" ht="38.25" customHeight="1">
      <c r="B161" s="145"/>
      <c r="C161" s="146" t="s">
        <v>329</v>
      </c>
      <c r="D161" s="146" t="s">
        <v>174</v>
      </c>
      <c r="E161" s="147" t="s">
        <v>1394</v>
      </c>
      <c r="F161" s="220" t="s">
        <v>1395</v>
      </c>
      <c r="G161" s="220"/>
      <c r="H161" s="220"/>
      <c r="I161" s="220"/>
      <c r="J161" s="148" t="s">
        <v>232</v>
      </c>
      <c r="K161" s="149">
        <v>219.575</v>
      </c>
      <c r="L161" s="221"/>
      <c r="M161" s="221"/>
      <c r="N161" s="221">
        <f>ROUND(L161*K161,2)</f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0.835</v>
      </c>
      <c r="W161" s="152">
        <f>V161*K161</f>
        <v>183.345125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>IF(U161="základní",N161,0)</f>
        <v>0</v>
      </c>
      <c r="BF161" s="154">
        <f>IF(U161="snížená",N161,0)</f>
        <v>0</v>
      </c>
      <c r="BG161" s="154">
        <f>IF(U161="zákl. přenesená",N161,0)</f>
        <v>0</v>
      </c>
      <c r="BH161" s="154">
        <f>IF(U161="sníž. přenesená",N161,0)</f>
        <v>0</v>
      </c>
      <c r="BI161" s="154">
        <f>IF(U161="nulová",N161,0)</f>
        <v>0</v>
      </c>
      <c r="BJ161" s="19" t="s">
        <v>83</v>
      </c>
      <c r="BK161" s="154">
        <f>ROUND(L161*K161,2)</f>
        <v>0</v>
      </c>
      <c r="BL161" s="19" t="s">
        <v>178</v>
      </c>
      <c r="BM161" s="19" t="s">
        <v>1396</v>
      </c>
    </row>
    <row r="162" spans="2:65" s="1" customFormat="1" ht="25.5" customHeight="1">
      <c r="B162" s="145"/>
      <c r="C162" s="146" t="s">
        <v>333</v>
      </c>
      <c r="D162" s="146" t="s">
        <v>174</v>
      </c>
      <c r="E162" s="147" t="s">
        <v>1397</v>
      </c>
      <c r="F162" s="220" t="s">
        <v>1398</v>
      </c>
      <c r="G162" s="220"/>
      <c r="H162" s="220"/>
      <c r="I162" s="220"/>
      <c r="J162" s="148" t="s">
        <v>232</v>
      </c>
      <c r="K162" s="149">
        <v>219.575</v>
      </c>
      <c r="L162" s="221"/>
      <c r="M162" s="221"/>
      <c r="N162" s="221">
        <f>ROUND(L162*K162,2)</f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</v>
      </c>
      <c r="W162" s="152">
        <f>V162*K162</f>
        <v>0</v>
      </c>
      <c r="X162" s="152">
        <v>0</v>
      </c>
      <c r="Y162" s="152">
        <f>X162*K162</f>
        <v>0</v>
      </c>
      <c r="Z162" s="152">
        <v>0</v>
      </c>
      <c r="AA162" s="153">
        <f>Z162*K162</f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>IF(U162="základní",N162,0)</f>
        <v>0</v>
      </c>
      <c r="BF162" s="154">
        <f>IF(U162="snížená",N162,0)</f>
        <v>0</v>
      </c>
      <c r="BG162" s="154">
        <f>IF(U162="zákl. přenesená",N162,0)</f>
        <v>0</v>
      </c>
      <c r="BH162" s="154">
        <f>IF(U162="sníž. přenesená",N162,0)</f>
        <v>0</v>
      </c>
      <c r="BI162" s="154">
        <f>IF(U162="nulová",N162,0)</f>
        <v>0</v>
      </c>
      <c r="BJ162" s="19" t="s">
        <v>83</v>
      </c>
      <c r="BK162" s="154">
        <f>ROUND(L162*K162,2)</f>
        <v>0</v>
      </c>
      <c r="BL162" s="19" t="s">
        <v>178</v>
      </c>
      <c r="BM162" s="19" t="s">
        <v>1399</v>
      </c>
    </row>
    <row r="163" spans="2:65" s="1" customFormat="1" ht="25.5" customHeight="1">
      <c r="B163" s="145"/>
      <c r="C163" s="146" t="s">
        <v>337</v>
      </c>
      <c r="D163" s="146" t="s">
        <v>174</v>
      </c>
      <c r="E163" s="147" t="s">
        <v>1400</v>
      </c>
      <c r="F163" s="220" t="s">
        <v>1401</v>
      </c>
      <c r="G163" s="220"/>
      <c r="H163" s="220"/>
      <c r="I163" s="220"/>
      <c r="J163" s="148" t="s">
        <v>232</v>
      </c>
      <c r="K163" s="149">
        <v>219.78</v>
      </c>
      <c r="L163" s="221"/>
      <c r="M163" s="221"/>
      <c r="N163" s="221">
        <f>ROUND(L163*K163,2)</f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>V163*K163</f>
        <v>0</v>
      </c>
      <c r="X163" s="152">
        <v>0</v>
      </c>
      <c r="Y163" s="152">
        <f>X163*K163</f>
        <v>0</v>
      </c>
      <c r="Z163" s="152">
        <v>0</v>
      </c>
      <c r="AA163" s="153">
        <f>Z163*K163</f>
        <v>0</v>
      </c>
      <c r="AR163" s="19" t="s">
        <v>178</v>
      </c>
      <c r="AT163" s="19" t="s">
        <v>174</v>
      </c>
      <c r="AU163" s="19" t="s">
        <v>111</v>
      </c>
      <c r="AY163" s="19" t="s">
        <v>173</v>
      </c>
      <c r="BE163" s="154">
        <f>IF(U163="základní",N163,0)</f>
        <v>0</v>
      </c>
      <c r="BF163" s="154">
        <f>IF(U163="snížená",N163,0)</f>
        <v>0</v>
      </c>
      <c r="BG163" s="154">
        <f>IF(U163="zákl. přenesená",N163,0)</f>
        <v>0</v>
      </c>
      <c r="BH163" s="154">
        <f>IF(U163="sníž. přenesená",N163,0)</f>
        <v>0</v>
      </c>
      <c r="BI163" s="154">
        <f>IF(U163="nulová",N163,0)</f>
        <v>0</v>
      </c>
      <c r="BJ163" s="19" t="s">
        <v>83</v>
      </c>
      <c r="BK163" s="154">
        <f>ROUND(L163*K163,2)</f>
        <v>0</v>
      </c>
      <c r="BL163" s="19" t="s">
        <v>178</v>
      </c>
      <c r="BM163" s="19" t="s">
        <v>1402</v>
      </c>
    </row>
    <row r="164" spans="2:63" s="10" customFormat="1" ht="29.85" customHeight="1">
      <c r="B164" s="134"/>
      <c r="C164" s="135"/>
      <c r="D164" s="144" t="s">
        <v>1155</v>
      </c>
      <c r="E164" s="144"/>
      <c r="F164" s="144"/>
      <c r="G164" s="144"/>
      <c r="H164" s="144"/>
      <c r="I164" s="144"/>
      <c r="J164" s="144"/>
      <c r="K164" s="144"/>
      <c r="L164" s="144"/>
      <c r="M164" s="144"/>
      <c r="N164" s="228">
        <f>BK164</f>
        <v>0</v>
      </c>
      <c r="O164" s="229"/>
      <c r="P164" s="229"/>
      <c r="Q164" s="229"/>
      <c r="R164" s="137"/>
      <c r="T164" s="138"/>
      <c r="U164" s="135"/>
      <c r="V164" s="135"/>
      <c r="W164" s="139">
        <f>W165</f>
        <v>32.863512</v>
      </c>
      <c r="X164" s="135"/>
      <c r="Y164" s="139">
        <f>Y165</f>
        <v>0</v>
      </c>
      <c r="Z164" s="135"/>
      <c r="AA164" s="140">
        <f>AA165</f>
        <v>0</v>
      </c>
      <c r="AR164" s="141" t="s">
        <v>83</v>
      </c>
      <c r="AT164" s="142" t="s">
        <v>74</v>
      </c>
      <c r="AU164" s="142" t="s">
        <v>83</v>
      </c>
      <c r="AY164" s="141" t="s">
        <v>173</v>
      </c>
      <c r="BK164" s="143">
        <f>BK165</f>
        <v>0</v>
      </c>
    </row>
    <row r="165" spans="2:65" s="1" customFormat="1" ht="38.25" customHeight="1">
      <c r="B165" s="145"/>
      <c r="C165" s="146" t="s">
        <v>341</v>
      </c>
      <c r="D165" s="146" t="s">
        <v>174</v>
      </c>
      <c r="E165" s="147" t="s">
        <v>1207</v>
      </c>
      <c r="F165" s="220" t="s">
        <v>1208</v>
      </c>
      <c r="G165" s="220"/>
      <c r="H165" s="220"/>
      <c r="I165" s="220"/>
      <c r="J165" s="148" t="s">
        <v>232</v>
      </c>
      <c r="K165" s="149">
        <v>497.932</v>
      </c>
      <c r="L165" s="221"/>
      <c r="M165" s="221"/>
      <c r="N165" s="221">
        <f>ROUND(L165*K165,2)</f>
        <v>0</v>
      </c>
      <c r="O165" s="221"/>
      <c r="P165" s="221"/>
      <c r="Q165" s="221"/>
      <c r="R165" s="150"/>
      <c r="T165" s="151" t="s">
        <v>5</v>
      </c>
      <c r="U165" s="159" t="s">
        <v>40</v>
      </c>
      <c r="V165" s="160">
        <v>0.066</v>
      </c>
      <c r="W165" s="160">
        <f>V165*K165</f>
        <v>32.863512</v>
      </c>
      <c r="X165" s="160">
        <v>0</v>
      </c>
      <c r="Y165" s="160">
        <f>X165*K165</f>
        <v>0</v>
      </c>
      <c r="Z165" s="160">
        <v>0</v>
      </c>
      <c r="AA165" s="161">
        <f>Z165*K165</f>
        <v>0</v>
      </c>
      <c r="AR165" s="19" t="s">
        <v>178</v>
      </c>
      <c r="AT165" s="19" t="s">
        <v>174</v>
      </c>
      <c r="AU165" s="19" t="s">
        <v>111</v>
      </c>
      <c r="AY165" s="19" t="s">
        <v>173</v>
      </c>
      <c r="BE165" s="154">
        <f>IF(U165="základní",N165,0)</f>
        <v>0</v>
      </c>
      <c r="BF165" s="154">
        <f>IF(U165="snížená",N165,0)</f>
        <v>0</v>
      </c>
      <c r="BG165" s="154">
        <f>IF(U165="zákl. přenesená",N165,0)</f>
        <v>0</v>
      </c>
      <c r="BH165" s="154">
        <f>IF(U165="sníž. přenesená",N165,0)</f>
        <v>0</v>
      </c>
      <c r="BI165" s="154">
        <f>IF(U165="nulová",N165,0)</f>
        <v>0</v>
      </c>
      <c r="BJ165" s="19" t="s">
        <v>83</v>
      </c>
      <c r="BK165" s="154">
        <f>ROUND(L165*K165,2)</f>
        <v>0</v>
      </c>
      <c r="BL165" s="19" t="s">
        <v>178</v>
      </c>
      <c r="BM165" s="19" t="s">
        <v>1403</v>
      </c>
    </row>
    <row r="166" spans="2:18" s="1" customFormat="1" ht="6.95" customHeight="1"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8"/>
    </row>
  </sheetData>
  <mergeCells count="19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65:I165"/>
    <mergeCell ref="L165:M165"/>
    <mergeCell ref="N165:Q165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N117:Q117"/>
    <mergeCell ref="N118:Q118"/>
    <mergeCell ref="N119:Q119"/>
    <mergeCell ref="N134:Q134"/>
    <mergeCell ref="N144:Q144"/>
    <mergeCell ref="N159:Q159"/>
    <mergeCell ref="N164:Q164"/>
    <mergeCell ref="H1:K1"/>
    <mergeCell ref="S2:AC2"/>
    <mergeCell ref="F162:I162"/>
    <mergeCell ref="L162:M162"/>
    <mergeCell ref="N162:Q162"/>
    <mergeCell ref="F163:I163"/>
    <mergeCell ref="L163:M163"/>
    <mergeCell ref="N163:Q16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workbookViewId="0" topLeftCell="A1">
      <pane ySplit="1" topLeftCell="A188" activePane="bottomLeft" state="frozen"/>
      <selection pane="bottomLeft" activeCell="AD211" sqref="AD2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133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N107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ROUND((SUM(BE107:BE108)+SUM(BE126:BE222)),2)</f>
        <v>0</v>
      </c>
      <c r="I32" s="237"/>
      <c r="J32" s="237"/>
      <c r="K32" s="33"/>
      <c r="L32" s="33"/>
      <c r="M32" s="248">
        <f>ROUND(ROUND((SUM(BE107:BE108)+SUM(BE126:BE222)),2)*F32,2)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ROUND((SUM(BF107:BF108)+SUM(BF126:BF222)),2)</f>
        <v>0</v>
      </c>
      <c r="I33" s="237"/>
      <c r="J33" s="237"/>
      <c r="K33" s="33"/>
      <c r="L33" s="33"/>
      <c r="M33" s="248">
        <f>ROUND(ROUND((SUM(BF107:BF108)+SUM(BF126:BF222)),2)*F33,2)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ROUND((SUM(BG107:BG108)+SUM(BG126:BG222)),2)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ROUND((SUM(BH107:BH108)+SUM(BH126:BH222)),2)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ROUND((SUM(BI107:BI108)+SUM(BI126:BI222)),2)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SO-01 A - Splašková kanalizace - stoka A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N126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N127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N128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N149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N151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145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N153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N155</f>
        <v>0</v>
      </c>
      <c r="O94" s="183"/>
      <c r="P94" s="183"/>
      <c r="Q94" s="183"/>
      <c r="R94" s="124"/>
    </row>
    <row r="95" spans="2:18" s="8" customFormat="1" ht="19.9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N191</f>
        <v>0</v>
      </c>
      <c r="O95" s="183"/>
      <c r="P95" s="183"/>
      <c r="Q95" s="183"/>
      <c r="R95" s="124"/>
    </row>
    <row r="96" spans="2:18" s="8" customFormat="1" ht="19.9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N196</f>
        <v>0</v>
      </c>
      <c r="O96" s="183"/>
      <c r="P96" s="183"/>
      <c r="Q96" s="183"/>
      <c r="R96" s="124"/>
    </row>
    <row r="97" spans="2:18" s="8" customFormat="1" ht="19.9" customHeight="1">
      <c r="B97" s="122"/>
      <c r="C97" s="96"/>
      <c r="D97" s="123" t="s">
        <v>149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N199</f>
        <v>0</v>
      </c>
      <c r="O97" s="183"/>
      <c r="P97" s="183"/>
      <c r="Q97" s="183"/>
      <c r="R97" s="124"/>
    </row>
    <row r="98" spans="2:18" s="7" customFormat="1" ht="24.95" customHeight="1">
      <c r="B98" s="118"/>
      <c r="C98" s="119"/>
      <c r="D98" s="120" t="s">
        <v>150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25">
        <f>N201</f>
        <v>0</v>
      </c>
      <c r="O98" s="243"/>
      <c r="P98" s="243"/>
      <c r="Q98" s="243"/>
      <c r="R98" s="121"/>
    </row>
    <row r="99" spans="2:18" s="8" customFormat="1" ht="19.9" customHeight="1">
      <c r="B99" s="122"/>
      <c r="C99" s="96"/>
      <c r="D99" s="123" t="s">
        <v>151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N202</f>
        <v>0</v>
      </c>
      <c r="O99" s="183"/>
      <c r="P99" s="183"/>
      <c r="Q99" s="183"/>
      <c r="R99" s="124"/>
    </row>
    <row r="100" spans="2:18" s="7" customFormat="1" ht="24.95" customHeight="1">
      <c r="B100" s="118"/>
      <c r="C100" s="119"/>
      <c r="D100" s="120" t="s">
        <v>152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25">
        <f>N206</f>
        <v>0</v>
      </c>
      <c r="O100" s="243"/>
      <c r="P100" s="243"/>
      <c r="Q100" s="243"/>
      <c r="R100" s="121"/>
    </row>
    <row r="101" spans="2:18" s="8" customFormat="1" ht="19.9" customHeight="1">
      <c r="B101" s="122"/>
      <c r="C101" s="96"/>
      <c r="D101" s="123" t="s">
        <v>153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82">
        <f>N207</f>
        <v>0</v>
      </c>
      <c r="O101" s="183"/>
      <c r="P101" s="183"/>
      <c r="Q101" s="183"/>
      <c r="R101" s="124"/>
    </row>
    <row r="102" spans="2:18" s="8" customFormat="1" ht="19.9" customHeight="1">
      <c r="B102" s="122"/>
      <c r="C102" s="96"/>
      <c r="D102" s="123" t="s">
        <v>154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82">
        <f>N211</f>
        <v>0</v>
      </c>
      <c r="O102" s="183"/>
      <c r="P102" s="183"/>
      <c r="Q102" s="183"/>
      <c r="R102" s="124"/>
    </row>
    <row r="103" spans="2:18" s="8" customFormat="1" ht="19.9" customHeight="1">
      <c r="B103" s="122"/>
      <c r="C103" s="96"/>
      <c r="D103" s="123" t="s">
        <v>155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82">
        <f>N213</f>
        <v>0</v>
      </c>
      <c r="O103" s="183"/>
      <c r="P103" s="183"/>
      <c r="Q103" s="183"/>
      <c r="R103" s="124"/>
    </row>
    <row r="104" spans="2:18" s="8" customFormat="1" ht="19.9" customHeight="1">
      <c r="B104" s="122"/>
      <c r="C104" s="96"/>
      <c r="D104" s="123" t="s">
        <v>156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182">
        <f>N217</f>
        <v>0</v>
      </c>
      <c r="O104" s="183"/>
      <c r="P104" s="183"/>
      <c r="Q104" s="183"/>
      <c r="R104" s="124"/>
    </row>
    <row r="105" spans="2:18" s="8" customFormat="1" ht="19.9" customHeight="1">
      <c r="B105" s="122"/>
      <c r="C105" s="96"/>
      <c r="D105" s="123" t="s">
        <v>157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182">
        <f>N221</f>
        <v>0</v>
      </c>
      <c r="O105" s="183"/>
      <c r="P105" s="183"/>
      <c r="Q105" s="183"/>
      <c r="R105" s="124"/>
    </row>
    <row r="106" spans="2:18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7" t="s">
        <v>158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44">
        <v>0</v>
      </c>
      <c r="O107" s="245"/>
      <c r="P107" s="245"/>
      <c r="Q107" s="245"/>
      <c r="R107" s="34"/>
      <c r="T107" s="125"/>
      <c r="U107" s="126" t="s">
        <v>39</v>
      </c>
    </row>
    <row r="108" spans="2:18" s="1" customFormat="1" ht="18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08" t="s">
        <v>125</v>
      </c>
      <c r="D109" s="109"/>
      <c r="E109" s="109"/>
      <c r="F109" s="109"/>
      <c r="G109" s="109"/>
      <c r="H109" s="109"/>
      <c r="I109" s="109"/>
      <c r="J109" s="109"/>
      <c r="K109" s="109"/>
      <c r="L109" s="179">
        <f>ROUND(SUM(N88+N107),2)</f>
        <v>0</v>
      </c>
      <c r="M109" s="179"/>
      <c r="N109" s="179"/>
      <c r="O109" s="179"/>
      <c r="P109" s="179"/>
      <c r="Q109" s="179"/>
      <c r="R109" s="34"/>
    </row>
    <row r="110" spans="2:18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95" customHeight="1">
      <c r="B115" s="32"/>
      <c r="C115" s="203" t="s">
        <v>159</v>
      </c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9" t="s">
        <v>17</v>
      </c>
      <c r="D117" s="33"/>
      <c r="E117" s="33"/>
      <c r="F117" s="238" t="str">
        <f>F6</f>
        <v>Milevsko -  Švermova ul. III. etapa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33"/>
      <c r="R117" s="34"/>
    </row>
    <row r="118" spans="2:18" s="1" customFormat="1" ht="36.95" customHeight="1">
      <c r="B118" s="32"/>
      <c r="C118" s="66" t="s">
        <v>132</v>
      </c>
      <c r="D118" s="33"/>
      <c r="E118" s="33"/>
      <c r="F118" s="205" t="str">
        <f>F7</f>
        <v>SO-01 A - Splašková kanalizace - stoka A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33"/>
      <c r="R118" s="34"/>
    </row>
    <row r="119" spans="2:18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21</v>
      </c>
      <c r="D120" s="33"/>
      <c r="E120" s="33"/>
      <c r="F120" s="27" t="str">
        <f>F9</f>
        <v xml:space="preserve"> </v>
      </c>
      <c r="G120" s="33"/>
      <c r="H120" s="33"/>
      <c r="I120" s="33"/>
      <c r="J120" s="33"/>
      <c r="K120" s="29" t="s">
        <v>23</v>
      </c>
      <c r="L120" s="33"/>
      <c r="M120" s="240" t="str">
        <f>IF(O9="","",O9)</f>
        <v>24. 8. 2017</v>
      </c>
      <c r="N120" s="240"/>
      <c r="O120" s="240"/>
      <c r="P120" s="240"/>
      <c r="Q120" s="33"/>
      <c r="R120" s="34"/>
    </row>
    <row r="121" spans="2:18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9" t="s">
        <v>25</v>
      </c>
      <c r="D122" s="33"/>
      <c r="E122" s="33"/>
      <c r="F122" s="27" t="str">
        <f>E12</f>
        <v>Město Milevsko, nám. E. Beneše 420, 39901 Milevsko</v>
      </c>
      <c r="G122" s="33"/>
      <c r="H122" s="33"/>
      <c r="I122" s="33"/>
      <c r="J122" s="33"/>
      <c r="K122" s="29" t="s">
        <v>30</v>
      </c>
      <c r="L122" s="33"/>
      <c r="M122" s="216" t="str">
        <f>E18</f>
        <v>Ing.Luboš Vaniš,VL PROJEKT,Líšnice 72,39901 Sepekov</v>
      </c>
      <c r="N122" s="216"/>
      <c r="O122" s="216"/>
      <c r="P122" s="216"/>
      <c r="Q122" s="216"/>
      <c r="R122" s="34"/>
    </row>
    <row r="123" spans="2:18" s="1" customFormat="1" ht="14.45" customHeight="1">
      <c r="B123" s="32"/>
      <c r="C123" s="29" t="s">
        <v>29</v>
      </c>
      <c r="D123" s="33"/>
      <c r="E123" s="33"/>
      <c r="F123" s="27" t="str">
        <f>IF(E15="","",E15)</f>
        <v xml:space="preserve"> </v>
      </c>
      <c r="G123" s="33"/>
      <c r="H123" s="33"/>
      <c r="I123" s="33"/>
      <c r="J123" s="33"/>
      <c r="K123" s="29" t="s">
        <v>34</v>
      </c>
      <c r="L123" s="33"/>
      <c r="M123" s="216" t="str">
        <f>E21</f>
        <v xml:space="preserve"> </v>
      </c>
      <c r="N123" s="216"/>
      <c r="O123" s="216"/>
      <c r="P123" s="216"/>
      <c r="Q123" s="216"/>
      <c r="R123" s="34"/>
    </row>
    <row r="124" spans="2:18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9" customFormat="1" ht="29.25" customHeight="1">
      <c r="B125" s="127"/>
      <c r="C125" s="128" t="s">
        <v>160</v>
      </c>
      <c r="D125" s="129" t="s">
        <v>161</v>
      </c>
      <c r="E125" s="129" t="s">
        <v>57</v>
      </c>
      <c r="F125" s="241" t="s">
        <v>162</v>
      </c>
      <c r="G125" s="241"/>
      <c r="H125" s="241"/>
      <c r="I125" s="241"/>
      <c r="J125" s="129" t="s">
        <v>163</v>
      </c>
      <c r="K125" s="129" t="s">
        <v>164</v>
      </c>
      <c r="L125" s="241" t="s">
        <v>165</v>
      </c>
      <c r="M125" s="241"/>
      <c r="N125" s="241" t="s">
        <v>138</v>
      </c>
      <c r="O125" s="241"/>
      <c r="P125" s="241"/>
      <c r="Q125" s="242"/>
      <c r="R125" s="130"/>
      <c r="T125" s="73" t="s">
        <v>166</v>
      </c>
      <c r="U125" s="74" t="s">
        <v>39</v>
      </c>
      <c r="V125" s="74" t="s">
        <v>167</v>
      </c>
      <c r="W125" s="74" t="s">
        <v>168</v>
      </c>
      <c r="X125" s="74" t="s">
        <v>169</v>
      </c>
      <c r="Y125" s="74" t="s">
        <v>170</v>
      </c>
      <c r="Z125" s="74" t="s">
        <v>171</v>
      </c>
      <c r="AA125" s="75" t="s">
        <v>172</v>
      </c>
    </row>
    <row r="126" spans="2:63" s="1" customFormat="1" ht="29.25" customHeight="1">
      <c r="B126" s="32"/>
      <c r="C126" s="77" t="s">
        <v>134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22">
        <f>BK126</f>
        <v>0</v>
      </c>
      <c r="O126" s="223"/>
      <c r="P126" s="223"/>
      <c r="Q126" s="223"/>
      <c r="R126" s="34"/>
      <c r="T126" s="76"/>
      <c r="U126" s="48"/>
      <c r="V126" s="48"/>
      <c r="W126" s="131">
        <f>W127+W201+W206</f>
        <v>10104.227661</v>
      </c>
      <c r="X126" s="48"/>
      <c r="Y126" s="131">
        <f>Y127+Y201+Y206</f>
        <v>2090.94370641</v>
      </c>
      <c r="Z126" s="48"/>
      <c r="AA126" s="132">
        <f>AA127+AA201+AA206</f>
        <v>140.241</v>
      </c>
      <c r="AT126" s="19" t="s">
        <v>74</v>
      </c>
      <c r="AU126" s="19" t="s">
        <v>140</v>
      </c>
      <c r="BK126" s="133">
        <f>BK127+BK201+BK206</f>
        <v>0</v>
      </c>
    </row>
    <row r="127" spans="2:63" s="10" customFormat="1" ht="37.35" customHeight="1">
      <c r="B127" s="134"/>
      <c r="C127" s="135"/>
      <c r="D127" s="136" t="s">
        <v>141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24">
        <f>BK127</f>
        <v>0</v>
      </c>
      <c r="O127" s="225"/>
      <c r="P127" s="225"/>
      <c r="Q127" s="225"/>
      <c r="R127" s="137"/>
      <c r="T127" s="138"/>
      <c r="U127" s="135"/>
      <c r="V127" s="135"/>
      <c r="W127" s="139">
        <f>W128+W149+W151+W153+W155+W191+W196+W199</f>
        <v>9887.768661</v>
      </c>
      <c r="X127" s="135"/>
      <c r="Y127" s="139">
        <f>Y128+Y149+Y151+Y153+Y155+Y191+Y196+Y199</f>
        <v>2090.7101064099998</v>
      </c>
      <c r="Z127" s="135"/>
      <c r="AA127" s="140">
        <f>AA128+AA149+AA151+AA153+AA155+AA191+AA196+AA199</f>
        <v>140.241</v>
      </c>
      <c r="AR127" s="141" t="s">
        <v>83</v>
      </c>
      <c r="AT127" s="142" t="s">
        <v>74</v>
      </c>
      <c r="AU127" s="142" t="s">
        <v>75</v>
      </c>
      <c r="AY127" s="141" t="s">
        <v>173</v>
      </c>
      <c r="BK127" s="143">
        <f>BK128+BK149+BK151+BK153+BK155+BK191+BK196+BK199</f>
        <v>0</v>
      </c>
    </row>
    <row r="128" spans="2:63" s="10" customFormat="1" ht="19.9" customHeight="1">
      <c r="B128" s="134"/>
      <c r="C128" s="135"/>
      <c r="D128" s="144" t="s">
        <v>142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26">
        <f>BK128</f>
        <v>0</v>
      </c>
      <c r="O128" s="227"/>
      <c r="P128" s="227"/>
      <c r="Q128" s="227"/>
      <c r="R128" s="137"/>
      <c r="T128" s="138"/>
      <c r="U128" s="135"/>
      <c r="V128" s="135"/>
      <c r="W128" s="139">
        <f>SUM(W129:W148)</f>
        <v>5222.4266</v>
      </c>
      <c r="X128" s="135"/>
      <c r="Y128" s="139">
        <f>SUM(Y129:Y148)</f>
        <v>2012.30988241</v>
      </c>
      <c r="Z128" s="135"/>
      <c r="AA128" s="140">
        <f>SUM(AA129:AA148)</f>
        <v>0</v>
      </c>
      <c r="AR128" s="141" t="s">
        <v>83</v>
      </c>
      <c r="AT128" s="142" t="s">
        <v>74</v>
      </c>
      <c r="AU128" s="142" t="s">
        <v>83</v>
      </c>
      <c r="AY128" s="141" t="s">
        <v>173</v>
      </c>
      <c r="BK128" s="143">
        <f>SUM(BK129:BK148)</f>
        <v>0</v>
      </c>
    </row>
    <row r="129" spans="2:65" s="1" customFormat="1" ht="25.5" customHeight="1">
      <c r="B129" s="145"/>
      <c r="C129" s="146" t="s">
        <v>83</v>
      </c>
      <c r="D129" s="146" t="s">
        <v>174</v>
      </c>
      <c r="E129" s="147" t="s">
        <v>175</v>
      </c>
      <c r="F129" s="220" t="s">
        <v>176</v>
      </c>
      <c r="G129" s="220"/>
      <c r="H129" s="220"/>
      <c r="I129" s="220"/>
      <c r="J129" s="148" t="s">
        <v>177</v>
      </c>
      <c r="K129" s="149">
        <v>85</v>
      </c>
      <c r="L129" s="221"/>
      <c r="M129" s="221"/>
      <c r="N129" s="221">
        <f aca="true" t="shared" si="0" ref="N129:N148">ROUND(L129*K129,2)</f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0.703</v>
      </c>
      <c r="W129" s="152">
        <f aca="true" t="shared" si="1" ref="W129:W148">V129*K129</f>
        <v>59.754999999999995</v>
      </c>
      <c r="X129" s="152">
        <v>0.00868</v>
      </c>
      <c r="Y129" s="152">
        <f aca="true" t="shared" si="2" ref="Y129:Y148">X129*K129</f>
        <v>0.7378</v>
      </c>
      <c r="Z129" s="152">
        <v>0</v>
      </c>
      <c r="AA129" s="153">
        <f aca="true" t="shared" si="3" ref="AA129:AA148">Z129*K129</f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aca="true" t="shared" si="4" ref="BE129:BE148">IF(U129="základní",N129,0)</f>
        <v>0</v>
      </c>
      <c r="BF129" s="154">
        <f aca="true" t="shared" si="5" ref="BF129:BF148">IF(U129="snížená",N129,0)</f>
        <v>0</v>
      </c>
      <c r="BG129" s="154">
        <f aca="true" t="shared" si="6" ref="BG129:BG148">IF(U129="zákl. přenesená",N129,0)</f>
        <v>0</v>
      </c>
      <c r="BH129" s="154">
        <f aca="true" t="shared" si="7" ref="BH129:BH148">IF(U129="sníž. přenesená",N129,0)</f>
        <v>0</v>
      </c>
      <c r="BI129" s="154">
        <f aca="true" t="shared" si="8" ref="BI129:BI148">IF(U129="nulová",N129,0)</f>
        <v>0</v>
      </c>
      <c r="BJ129" s="19" t="s">
        <v>83</v>
      </c>
      <c r="BK129" s="154">
        <f aca="true" t="shared" si="9" ref="BK129:BK148">ROUND(L129*K129,2)</f>
        <v>0</v>
      </c>
      <c r="BL129" s="19" t="s">
        <v>178</v>
      </c>
      <c r="BM129" s="19" t="s">
        <v>179</v>
      </c>
    </row>
    <row r="130" spans="2:65" s="1" customFormat="1" ht="25.5" customHeight="1">
      <c r="B130" s="145"/>
      <c r="C130" s="146" t="s">
        <v>111</v>
      </c>
      <c r="D130" s="146" t="s">
        <v>174</v>
      </c>
      <c r="E130" s="147" t="s">
        <v>180</v>
      </c>
      <c r="F130" s="220" t="s">
        <v>181</v>
      </c>
      <c r="G130" s="220"/>
      <c r="H130" s="220"/>
      <c r="I130" s="220"/>
      <c r="J130" s="148" t="s">
        <v>177</v>
      </c>
      <c r="K130" s="149">
        <v>48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0.547</v>
      </c>
      <c r="W130" s="152">
        <f t="shared" si="1"/>
        <v>26.256</v>
      </c>
      <c r="X130" s="152">
        <v>0.0369</v>
      </c>
      <c r="Y130" s="152">
        <f t="shared" si="2"/>
        <v>1.7712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182</v>
      </c>
    </row>
    <row r="131" spans="2:65" s="1" customFormat="1" ht="25.5" customHeight="1">
      <c r="B131" s="145"/>
      <c r="C131" s="146" t="s">
        <v>183</v>
      </c>
      <c r="D131" s="146" t="s">
        <v>174</v>
      </c>
      <c r="E131" s="147" t="s">
        <v>184</v>
      </c>
      <c r="F131" s="220" t="s">
        <v>185</v>
      </c>
      <c r="G131" s="220"/>
      <c r="H131" s="220"/>
      <c r="I131" s="220"/>
      <c r="J131" s="148" t="s">
        <v>186</v>
      </c>
      <c r="K131" s="149">
        <v>12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0.43</v>
      </c>
      <c r="W131" s="152">
        <f t="shared" si="1"/>
        <v>5.16</v>
      </c>
      <c r="X131" s="152">
        <v>0.00065</v>
      </c>
      <c r="Y131" s="152">
        <f t="shared" si="2"/>
        <v>0.0078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187</v>
      </c>
    </row>
    <row r="132" spans="2:65" s="1" customFormat="1" ht="38.25" customHeight="1">
      <c r="B132" s="145"/>
      <c r="C132" s="146" t="s">
        <v>178</v>
      </c>
      <c r="D132" s="146" t="s">
        <v>174</v>
      </c>
      <c r="E132" s="147" t="s">
        <v>188</v>
      </c>
      <c r="F132" s="220" t="s">
        <v>189</v>
      </c>
      <c r="G132" s="220"/>
      <c r="H132" s="220"/>
      <c r="I132" s="220"/>
      <c r="J132" s="148" t="s">
        <v>186</v>
      </c>
      <c r="K132" s="149">
        <v>12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0.29</v>
      </c>
      <c r="W132" s="152">
        <f t="shared" si="1"/>
        <v>3.4799999999999995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190</v>
      </c>
    </row>
    <row r="133" spans="2:65" s="1" customFormat="1" ht="38.25" customHeight="1">
      <c r="B133" s="145"/>
      <c r="C133" s="146" t="s">
        <v>191</v>
      </c>
      <c r="D133" s="146" t="s">
        <v>174</v>
      </c>
      <c r="E133" s="147" t="s">
        <v>192</v>
      </c>
      <c r="F133" s="220" t="s">
        <v>193</v>
      </c>
      <c r="G133" s="220"/>
      <c r="H133" s="220"/>
      <c r="I133" s="220"/>
      <c r="J133" s="148" t="s">
        <v>177</v>
      </c>
      <c r="K133" s="149">
        <v>910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0.089</v>
      </c>
      <c r="W133" s="152">
        <f t="shared" si="1"/>
        <v>80.99</v>
      </c>
      <c r="X133" s="152">
        <v>0.0001</v>
      </c>
      <c r="Y133" s="152">
        <f t="shared" si="2"/>
        <v>0.091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194</v>
      </c>
    </row>
    <row r="134" spans="2:65" s="1" customFormat="1" ht="38.25" customHeight="1">
      <c r="B134" s="145"/>
      <c r="C134" s="146" t="s">
        <v>195</v>
      </c>
      <c r="D134" s="146" t="s">
        <v>174</v>
      </c>
      <c r="E134" s="147" t="s">
        <v>196</v>
      </c>
      <c r="F134" s="220" t="s">
        <v>197</v>
      </c>
      <c r="G134" s="220"/>
      <c r="H134" s="220"/>
      <c r="I134" s="220"/>
      <c r="J134" s="148" t="s">
        <v>177</v>
      </c>
      <c r="K134" s="149">
        <v>910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0.07</v>
      </c>
      <c r="W134" s="152">
        <f t="shared" si="1"/>
        <v>63.7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198</v>
      </c>
    </row>
    <row r="135" spans="2:65" s="1" customFormat="1" ht="25.5" customHeight="1">
      <c r="B135" s="145"/>
      <c r="C135" s="146" t="s">
        <v>199</v>
      </c>
      <c r="D135" s="146" t="s">
        <v>174</v>
      </c>
      <c r="E135" s="147" t="s">
        <v>200</v>
      </c>
      <c r="F135" s="220" t="s">
        <v>201</v>
      </c>
      <c r="G135" s="220"/>
      <c r="H135" s="220"/>
      <c r="I135" s="220"/>
      <c r="J135" s="148" t="s">
        <v>202</v>
      </c>
      <c r="K135" s="149">
        <v>188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1.548</v>
      </c>
      <c r="W135" s="152">
        <f t="shared" si="1"/>
        <v>291.024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203</v>
      </c>
    </row>
    <row r="136" spans="2:65" s="1" customFormat="1" ht="25.5" customHeight="1">
      <c r="B136" s="145"/>
      <c r="C136" s="146" t="s">
        <v>204</v>
      </c>
      <c r="D136" s="146" t="s">
        <v>174</v>
      </c>
      <c r="E136" s="147" t="s">
        <v>205</v>
      </c>
      <c r="F136" s="220" t="s">
        <v>206</v>
      </c>
      <c r="G136" s="220"/>
      <c r="H136" s="220"/>
      <c r="I136" s="220"/>
      <c r="J136" s="148" t="s">
        <v>202</v>
      </c>
      <c r="K136" s="149">
        <v>1265.256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2.379</v>
      </c>
      <c r="W136" s="152">
        <f t="shared" si="1"/>
        <v>3010.0440240000003</v>
      </c>
      <c r="X136" s="152">
        <v>0.01046</v>
      </c>
      <c r="Y136" s="152">
        <f t="shared" si="2"/>
        <v>13.234577760000002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207</v>
      </c>
    </row>
    <row r="137" spans="2:65" s="1" customFormat="1" ht="25.5" customHeight="1">
      <c r="B137" s="145"/>
      <c r="C137" s="146" t="s">
        <v>208</v>
      </c>
      <c r="D137" s="146" t="s">
        <v>174</v>
      </c>
      <c r="E137" s="147" t="s">
        <v>209</v>
      </c>
      <c r="F137" s="220" t="s">
        <v>210</v>
      </c>
      <c r="G137" s="220"/>
      <c r="H137" s="220"/>
      <c r="I137" s="220"/>
      <c r="J137" s="148" t="s">
        <v>211</v>
      </c>
      <c r="K137" s="149">
        <v>1056.535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0.402</v>
      </c>
      <c r="W137" s="152">
        <f t="shared" si="1"/>
        <v>424.7270700000001</v>
      </c>
      <c r="X137" s="152">
        <v>0.00199</v>
      </c>
      <c r="Y137" s="152">
        <f t="shared" si="2"/>
        <v>2.10250465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212</v>
      </c>
    </row>
    <row r="138" spans="2:65" s="1" customFormat="1" ht="25.5" customHeight="1">
      <c r="B138" s="145"/>
      <c r="C138" s="146" t="s">
        <v>213</v>
      </c>
      <c r="D138" s="146" t="s">
        <v>174</v>
      </c>
      <c r="E138" s="147" t="s">
        <v>214</v>
      </c>
      <c r="F138" s="220" t="s">
        <v>215</v>
      </c>
      <c r="G138" s="220"/>
      <c r="H138" s="220"/>
      <c r="I138" s="220"/>
      <c r="J138" s="148" t="s">
        <v>211</v>
      </c>
      <c r="K138" s="149">
        <v>1056.535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0.178</v>
      </c>
      <c r="W138" s="152">
        <f t="shared" si="1"/>
        <v>188.06323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216</v>
      </c>
    </row>
    <row r="139" spans="2:65" s="1" customFormat="1" ht="25.5" customHeight="1">
      <c r="B139" s="145"/>
      <c r="C139" s="146" t="s">
        <v>217</v>
      </c>
      <c r="D139" s="146" t="s">
        <v>174</v>
      </c>
      <c r="E139" s="147" t="s">
        <v>218</v>
      </c>
      <c r="F139" s="220" t="s">
        <v>219</v>
      </c>
      <c r="G139" s="220"/>
      <c r="H139" s="220"/>
      <c r="I139" s="220"/>
      <c r="J139" s="148" t="s">
        <v>202</v>
      </c>
      <c r="K139" s="149">
        <v>1265.256</v>
      </c>
      <c r="L139" s="221"/>
      <c r="M139" s="221"/>
      <c r="N139" s="221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0.484</v>
      </c>
      <c r="W139" s="152">
        <f t="shared" si="1"/>
        <v>612.383904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220</v>
      </c>
    </row>
    <row r="140" spans="2:65" s="1" customFormat="1" ht="25.5" customHeight="1">
      <c r="B140" s="145"/>
      <c r="C140" s="146" t="s">
        <v>221</v>
      </c>
      <c r="D140" s="146" t="s">
        <v>174</v>
      </c>
      <c r="E140" s="147" t="s">
        <v>222</v>
      </c>
      <c r="F140" s="220" t="s">
        <v>223</v>
      </c>
      <c r="G140" s="220"/>
      <c r="H140" s="220"/>
      <c r="I140" s="220"/>
      <c r="J140" s="148" t="s">
        <v>202</v>
      </c>
      <c r="K140" s="149">
        <v>1265.256</v>
      </c>
      <c r="L140" s="221"/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0.079</v>
      </c>
      <c r="W140" s="152">
        <f t="shared" si="1"/>
        <v>99.955224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224</v>
      </c>
    </row>
    <row r="141" spans="2:65" s="1" customFormat="1" ht="25.5" customHeight="1">
      <c r="B141" s="145"/>
      <c r="C141" s="146" t="s">
        <v>225</v>
      </c>
      <c r="D141" s="146" t="s">
        <v>174</v>
      </c>
      <c r="E141" s="147" t="s">
        <v>226</v>
      </c>
      <c r="F141" s="220" t="s">
        <v>227</v>
      </c>
      <c r="G141" s="220"/>
      <c r="H141" s="220"/>
      <c r="I141" s="220"/>
      <c r="J141" s="148" t="s">
        <v>202</v>
      </c>
      <c r="K141" s="149">
        <v>1265.256</v>
      </c>
      <c r="L141" s="221"/>
      <c r="M141" s="221"/>
      <c r="N141" s="221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0.009</v>
      </c>
      <c r="W141" s="152">
        <f t="shared" si="1"/>
        <v>11.387304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228</v>
      </c>
    </row>
    <row r="142" spans="2:65" s="1" customFormat="1" ht="25.5" customHeight="1">
      <c r="B142" s="145"/>
      <c r="C142" s="146" t="s">
        <v>229</v>
      </c>
      <c r="D142" s="146" t="s">
        <v>174</v>
      </c>
      <c r="E142" s="147" t="s">
        <v>230</v>
      </c>
      <c r="F142" s="220" t="s">
        <v>231</v>
      </c>
      <c r="G142" s="220"/>
      <c r="H142" s="220"/>
      <c r="I142" s="220"/>
      <c r="J142" s="148" t="s">
        <v>232</v>
      </c>
      <c r="K142" s="149">
        <v>2150.935</v>
      </c>
      <c r="L142" s="221"/>
      <c r="M142" s="221"/>
      <c r="N142" s="221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233</v>
      </c>
    </row>
    <row r="143" spans="2:65" s="1" customFormat="1" ht="25.5" customHeight="1">
      <c r="B143" s="145"/>
      <c r="C143" s="146" t="s">
        <v>11</v>
      </c>
      <c r="D143" s="146" t="s">
        <v>174</v>
      </c>
      <c r="E143" s="147" t="s">
        <v>234</v>
      </c>
      <c r="F143" s="220" t="s">
        <v>235</v>
      </c>
      <c r="G143" s="220"/>
      <c r="H143" s="220"/>
      <c r="I143" s="220"/>
      <c r="J143" s="148" t="s">
        <v>202</v>
      </c>
      <c r="K143" s="149">
        <v>767.556</v>
      </c>
      <c r="L143" s="221"/>
      <c r="M143" s="221"/>
      <c r="N143" s="221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0.299</v>
      </c>
      <c r="W143" s="152">
        <f t="shared" si="1"/>
        <v>229.499244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236</v>
      </c>
    </row>
    <row r="144" spans="2:65" s="1" customFormat="1" ht="16.5" customHeight="1">
      <c r="B144" s="145"/>
      <c r="C144" s="155" t="s">
        <v>237</v>
      </c>
      <c r="D144" s="155" t="s">
        <v>238</v>
      </c>
      <c r="E144" s="156" t="s">
        <v>239</v>
      </c>
      <c r="F144" s="235" t="s">
        <v>240</v>
      </c>
      <c r="G144" s="235"/>
      <c r="H144" s="235"/>
      <c r="I144" s="235"/>
      <c r="J144" s="157" t="s">
        <v>232</v>
      </c>
      <c r="K144" s="158">
        <v>1304.845</v>
      </c>
      <c r="L144" s="236"/>
      <c r="M144" s="236"/>
      <c r="N144" s="236">
        <f t="shared" si="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1</v>
      </c>
      <c r="Y144" s="152">
        <f t="shared" si="2"/>
        <v>1304.845</v>
      </c>
      <c r="Z144" s="152">
        <v>0</v>
      </c>
      <c r="AA144" s="153">
        <f t="shared" si="3"/>
        <v>0</v>
      </c>
      <c r="AR144" s="19" t="s">
        <v>204</v>
      </c>
      <c r="AT144" s="19" t="s">
        <v>238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241</v>
      </c>
    </row>
    <row r="145" spans="2:65" s="1" customFormat="1" ht="25.5" customHeight="1">
      <c r="B145" s="145"/>
      <c r="C145" s="146" t="s">
        <v>242</v>
      </c>
      <c r="D145" s="146" t="s">
        <v>174</v>
      </c>
      <c r="E145" s="147" t="s">
        <v>243</v>
      </c>
      <c r="F145" s="220" t="s">
        <v>244</v>
      </c>
      <c r="G145" s="220"/>
      <c r="H145" s="220"/>
      <c r="I145" s="220"/>
      <c r="J145" s="148" t="s">
        <v>202</v>
      </c>
      <c r="K145" s="149">
        <v>405.6</v>
      </c>
      <c r="L145" s="221"/>
      <c r="M145" s="221"/>
      <c r="N145" s="221">
        <f t="shared" si="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0.286</v>
      </c>
      <c r="W145" s="152">
        <f t="shared" si="1"/>
        <v>116.0016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245</v>
      </c>
    </row>
    <row r="146" spans="2:65" s="1" customFormat="1" ht="25.5" customHeight="1">
      <c r="B146" s="145"/>
      <c r="C146" s="155" t="s">
        <v>246</v>
      </c>
      <c r="D146" s="155" t="s">
        <v>238</v>
      </c>
      <c r="E146" s="156" t="s">
        <v>247</v>
      </c>
      <c r="F146" s="235" t="s">
        <v>248</v>
      </c>
      <c r="G146" s="235"/>
      <c r="H146" s="235"/>
      <c r="I146" s="235"/>
      <c r="J146" s="157" t="s">
        <v>232</v>
      </c>
      <c r="K146" s="158">
        <v>689.52</v>
      </c>
      <c r="L146" s="236"/>
      <c r="M146" s="236"/>
      <c r="N146" s="236">
        <f t="shared" si="0"/>
        <v>0</v>
      </c>
      <c r="O146" s="221"/>
      <c r="P146" s="221"/>
      <c r="Q146" s="221"/>
      <c r="R146" s="150"/>
      <c r="T146" s="151" t="s">
        <v>5</v>
      </c>
      <c r="U146" s="41" t="s">
        <v>40</v>
      </c>
      <c r="V146" s="152">
        <v>0</v>
      </c>
      <c r="W146" s="152">
        <f t="shared" si="1"/>
        <v>0</v>
      </c>
      <c r="X146" s="152">
        <v>1</v>
      </c>
      <c r="Y146" s="152">
        <f t="shared" si="2"/>
        <v>689.52</v>
      </c>
      <c r="Z146" s="152">
        <v>0</v>
      </c>
      <c r="AA146" s="153">
        <f t="shared" si="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178</v>
      </c>
      <c r="BM146" s="19" t="s">
        <v>249</v>
      </c>
    </row>
    <row r="147" spans="2:65" s="1" customFormat="1" ht="16.5" customHeight="1">
      <c r="B147" s="145"/>
      <c r="C147" s="146" t="s">
        <v>250</v>
      </c>
      <c r="D147" s="146" t="s">
        <v>174</v>
      </c>
      <c r="E147" s="147" t="s">
        <v>251</v>
      </c>
      <c r="F147" s="220" t="s">
        <v>252</v>
      </c>
      <c r="G147" s="220"/>
      <c r="H147" s="220"/>
      <c r="I147" s="220"/>
      <c r="J147" s="148" t="s">
        <v>186</v>
      </c>
      <c r="K147" s="149">
        <v>10</v>
      </c>
      <c r="L147" s="221"/>
      <c r="M147" s="221"/>
      <c r="N147" s="221">
        <f t="shared" si="0"/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83</v>
      </c>
      <c r="BK147" s="154">
        <f t="shared" si="9"/>
        <v>0</v>
      </c>
      <c r="BL147" s="19" t="s">
        <v>178</v>
      </c>
      <c r="BM147" s="19" t="s">
        <v>253</v>
      </c>
    </row>
    <row r="148" spans="2:65" s="1" customFormat="1" ht="16.5" customHeight="1">
      <c r="B148" s="145"/>
      <c r="C148" s="146" t="s">
        <v>254</v>
      </c>
      <c r="D148" s="146" t="s">
        <v>174</v>
      </c>
      <c r="E148" s="147" t="s">
        <v>255</v>
      </c>
      <c r="F148" s="220" t="s">
        <v>256</v>
      </c>
      <c r="G148" s="220"/>
      <c r="H148" s="220"/>
      <c r="I148" s="220"/>
      <c r="J148" s="148" t="s">
        <v>186</v>
      </c>
      <c r="K148" s="149">
        <v>10</v>
      </c>
      <c r="L148" s="221"/>
      <c r="M148" s="221"/>
      <c r="N148" s="221">
        <f t="shared" si="0"/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</v>
      </c>
      <c r="W148" s="152">
        <f t="shared" si="1"/>
        <v>0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83</v>
      </c>
      <c r="BK148" s="154">
        <f t="shared" si="9"/>
        <v>0</v>
      </c>
      <c r="BL148" s="19" t="s">
        <v>178</v>
      </c>
      <c r="BM148" s="19" t="s">
        <v>257</v>
      </c>
    </row>
    <row r="149" spans="2:63" s="10" customFormat="1" ht="29.85" customHeight="1">
      <c r="B149" s="134"/>
      <c r="C149" s="135"/>
      <c r="D149" s="144" t="s">
        <v>143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W150</f>
        <v>156.1095</v>
      </c>
      <c r="X149" s="135"/>
      <c r="Y149" s="139">
        <f>Y150</f>
        <v>0</v>
      </c>
      <c r="Z149" s="135"/>
      <c r="AA149" s="140">
        <f>AA150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BK150</f>
        <v>0</v>
      </c>
    </row>
    <row r="150" spans="2:65" s="1" customFormat="1" ht="25.5" customHeight="1">
      <c r="B150" s="145"/>
      <c r="C150" s="146" t="s">
        <v>10</v>
      </c>
      <c r="D150" s="146" t="s">
        <v>174</v>
      </c>
      <c r="E150" s="147" t="s">
        <v>258</v>
      </c>
      <c r="F150" s="220" t="s">
        <v>259</v>
      </c>
      <c r="G150" s="220"/>
      <c r="H150" s="220"/>
      <c r="I150" s="220"/>
      <c r="J150" s="148" t="s">
        <v>202</v>
      </c>
      <c r="K150" s="149">
        <v>92.1</v>
      </c>
      <c r="L150" s="221"/>
      <c r="M150" s="221"/>
      <c r="N150" s="221">
        <f>ROUND(L150*K150,2)</f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1.695</v>
      </c>
      <c r="W150" s="152">
        <f>V150*K150</f>
        <v>156.1095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260</v>
      </c>
    </row>
    <row r="151" spans="2:63" s="10" customFormat="1" ht="29.85" customHeight="1">
      <c r="B151" s="134"/>
      <c r="C151" s="135"/>
      <c r="D151" s="144" t="s">
        <v>144</v>
      </c>
      <c r="E151" s="144"/>
      <c r="F151" s="144"/>
      <c r="G151" s="144"/>
      <c r="H151" s="144"/>
      <c r="I151" s="144"/>
      <c r="J151" s="144"/>
      <c r="K151" s="144"/>
      <c r="L151" s="144"/>
      <c r="M151" s="144"/>
      <c r="N151" s="228">
        <f>BK151</f>
        <v>0</v>
      </c>
      <c r="O151" s="229"/>
      <c r="P151" s="229"/>
      <c r="Q151" s="229"/>
      <c r="R151" s="137"/>
      <c r="T151" s="138"/>
      <c r="U151" s="135"/>
      <c r="V151" s="135"/>
      <c r="W151" s="139">
        <f>W152</f>
        <v>44.115</v>
      </c>
      <c r="X151" s="135"/>
      <c r="Y151" s="139">
        <f>Y152</f>
        <v>0</v>
      </c>
      <c r="Z151" s="135"/>
      <c r="AA151" s="140">
        <f>AA152</f>
        <v>0</v>
      </c>
      <c r="AR151" s="141" t="s">
        <v>83</v>
      </c>
      <c r="AT151" s="142" t="s">
        <v>74</v>
      </c>
      <c r="AU151" s="142" t="s">
        <v>83</v>
      </c>
      <c r="AY151" s="141" t="s">
        <v>173</v>
      </c>
      <c r="BK151" s="143">
        <f>BK152</f>
        <v>0</v>
      </c>
    </row>
    <row r="152" spans="2:65" s="1" customFormat="1" ht="25.5" customHeight="1">
      <c r="B152" s="145"/>
      <c r="C152" s="146" t="s">
        <v>261</v>
      </c>
      <c r="D152" s="146" t="s">
        <v>174</v>
      </c>
      <c r="E152" s="147" t="s">
        <v>262</v>
      </c>
      <c r="F152" s="220" t="s">
        <v>263</v>
      </c>
      <c r="G152" s="220"/>
      <c r="H152" s="220"/>
      <c r="I152" s="220"/>
      <c r="J152" s="148" t="s">
        <v>177</v>
      </c>
      <c r="K152" s="149">
        <v>519</v>
      </c>
      <c r="L152" s="221"/>
      <c r="M152" s="221"/>
      <c r="N152" s="221">
        <f>ROUND(L152*K152,2)</f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0.085</v>
      </c>
      <c r="W152" s="152">
        <f>V152*K152</f>
        <v>44.115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264</v>
      </c>
    </row>
    <row r="153" spans="2:63" s="10" customFormat="1" ht="29.85" customHeight="1">
      <c r="B153" s="134"/>
      <c r="C153" s="135"/>
      <c r="D153" s="144" t="s">
        <v>145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28">
        <f>BK153</f>
        <v>0</v>
      </c>
      <c r="O153" s="229"/>
      <c r="P153" s="229"/>
      <c r="Q153" s="229"/>
      <c r="R153" s="137"/>
      <c r="T153" s="138"/>
      <c r="U153" s="135"/>
      <c r="V153" s="135"/>
      <c r="W153" s="139">
        <f>W154</f>
        <v>70.66121</v>
      </c>
      <c r="X153" s="135"/>
      <c r="Y153" s="139">
        <f>Y154</f>
        <v>1.202744</v>
      </c>
      <c r="Z153" s="135"/>
      <c r="AA153" s="140">
        <f>AA154</f>
        <v>0</v>
      </c>
      <c r="AR153" s="141" t="s">
        <v>83</v>
      </c>
      <c r="AT153" s="142" t="s">
        <v>74</v>
      </c>
      <c r="AU153" s="142" t="s">
        <v>83</v>
      </c>
      <c r="AY153" s="141" t="s">
        <v>173</v>
      </c>
      <c r="BK153" s="143">
        <f>BK154</f>
        <v>0</v>
      </c>
    </row>
    <row r="154" spans="2:65" s="1" customFormat="1" ht="38.25" customHeight="1">
      <c r="B154" s="145"/>
      <c r="C154" s="146" t="s">
        <v>265</v>
      </c>
      <c r="D154" s="146" t="s">
        <v>174</v>
      </c>
      <c r="E154" s="147" t="s">
        <v>266</v>
      </c>
      <c r="F154" s="220" t="s">
        <v>267</v>
      </c>
      <c r="G154" s="220"/>
      <c r="H154" s="220"/>
      <c r="I154" s="220"/>
      <c r="J154" s="148" t="s">
        <v>211</v>
      </c>
      <c r="K154" s="149">
        <v>150.343</v>
      </c>
      <c r="L154" s="221"/>
      <c r="M154" s="221"/>
      <c r="N154" s="221">
        <f>ROUND(L154*K154,2)</f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0.47</v>
      </c>
      <c r="W154" s="152">
        <f>V154*K154</f>
        <v>70.66121</v>
      </c>
      <c r="X154" s="152">
        <v>0.008</v>
      </c>
      <c r="Y154" s="152">
        <f>X154*K154</f>
        <v>1.202744</v>
      </c>
      <c r="Z154" s="152">
        <v>0</v>
      </c>
      <c r="AA154" s="153">
        <f>Z154*K154</f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9" t="s">
        <v>83</v>
      </c>
      <c r="BK154" s="154">
        <f>ROUND(L154*K154,2)</f>
        <v>0</v>
      </c>
      <c r="BL154" s="19" t="s">
        <v>178</v>
      </c>
      <c r="BM154" s="19" t="s">
        <v>268</v>
      </c>
    </row>
    <row r="155" spans="2:63" s="10" customFormat="1" ht="29.85" customHeight="1">
      <c r="B155" s="134"/>
      <c r="C155" s="135"/>
      <c r="D155" s="144" t="s">
        <v>146</v>
      </c>
      <c r="E155" s="144"/>
      <c r="F155" s="144"/>
      <c r="G155" s="144"/>
      <c r="H155" s="144"/>
      <c r="I155" s="144"/>
      <c r="J155" s="144"/>
      <c r="K155" s="144"/>
      <c r="L155" s="144"/>
      <c r="M155" s="144"/>
      <c r="N155" s="228">
        <f>BK155</f>
        <v>0</v>
      </c>
      <c r="O155" s="229"/>
      <c r="P155" s="229"/>
      <c r="Q155" s="229"/>
      <c r="R155" s="137"/>
      <c r="T155" s="138"/>
      <c r="U155" s="135"/>
      <c r="V155" s="135"/>
      <c r="W155" s="139">
        <f>SUM(W156:W190)</f>
        <v>594.095</v>
      </c>
      <c r="X155" s="135"/>
      <c r="Y155" s="139">
        <f>SUM(Y156:Y190)</f>
        <v>77.19747999999998</v>
      </c>
      <c r="Z155" s="135"/>
      <c r="AA155" s="140">
        <f>SUM(AA156:AA190)</f>
        <v>0</v>
      </c>
      <c r="AR155" s="141" t="s">
        <v>83</v>
      </c>
      <c r="AT155" s="142" t="s">
        <v>74</v>
      </c>
      <c r="AU155" s="142" t="s">
        <v>83</v>
      </c>
      <c r="AY155" s="141" t="s">
        <v>173</v>
      </c>
      <c r="BK155" s="143">
        <f>SUM(BK156:BK190)</f>
        <v>0</v>
      </c>
    </row>
    <row r="156" spans="2:65" s="1" customFormat="1" ht="25.5" customHeight="1">
      <c r="B156" s="145"/>
      <c r="C156" s="146" t="s">
        <v>269</v>
      </c>
      <c r="D156" s="146" t="s">
        <v>174</v>
      </c>
      <c r="E156" s="147" t="s">
        <v>270</v>
      </c>
      <c r="F156" s="220" t="s">
        <v>271</v>
      </c>
      <c r="G156" s="220"/>
      <c r="H156" s="220"/>
      <c r="I156" s="220"/>
      <c r="J156" s="148" t="s">
        <v>177</v>
      </c>
      <c r="K156" s="149">
        <v>256</v>
      </c>
      <c r="L156" s="221"/>
      <c r="M156" s="221"/>
      <c r="N156" s="221">
        <f aca="true" t="shared" si="10" ref="N156:N190">ROUND(L156*K156,2)</f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0.501</v>
      </c>
      <c r="W156" s="152">
        <f aca="true" t="shared" si="11" ref="W156:W190">V156*K156</f>
        <v>128.256</v>
      </c>
      <c r="X156" s="152">
        <v>2E-05</v>
      </c>
      <c r="Y156" s="152">
        <f aca="true" t="shared" si="12" ref="Y156:Y190">X156*K156</f>
        <v>0.00512</v>
      </c>
      <c r="Z156" s="152">
        <v>0</v>
      </c>
      <c r="AA156" s="153">
        <f aca="true" t="shared" si="13" ref="AA156:AA190">Z156*K156</f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aca="true" t="shared" si="14" ref="BE156:BE190">IF(U156="základní",N156,0)</f>
        <v>0</v>
      </c>
      <c r="BF156" s="154">
        <f aca="true" t="shared" si="15" ref="BF156:BF190">IF(U156="snížená",N156,0)</f>
        <v>0</v>
      </c>
      <c r="BG156" s="154">
        <f aca="true" t="shared" si="16" ref="BG156:BG190">IF(U156="zákl. přenesená",N156,0)</f>
        <v>0</v>
      </c>
      <c r="BH156" s="154">
        <f aca="true" t="shared" si="17" ref="BH156:BH190">IF(U156="sníž. přenesená",N156,0)</f>
        <v>0</v>
      </c>
      <c r="BI156" s="154">
        <f aca="true" t="shared" si="18" ref="BI156:BI190">IF(U156="nulová",N156,0)</f>
        <v>0</v>
      </c>
      <c r="BJ156" s="19" t="s">
        <v>83</v>
      </c>
      <c r="BK156" s="154">
        <f aca="true" t="shared" si="19" ref="BK156:BK190">ROUND(L156*K156,2)</f>
        <v>0</v>
      </c>
      <c r="BL156" s="19" t="s">
        <v>178</v>
      </c>
      <c r="BM156" s="19" t="s">
        <v>272</v>
      </c>
    </row>
    <row r="157" spans="2:65" s="1" customFormat="1" ht="38.25" customHeight="1">
      <c r="B157" s="145"/>
      <c r="C157" s="155" t="s">
        <v>273</v>
      </c>
      <c r="D157" s="155" t="s">
        <v>238</v>
      </c>
      <c r="E157" s="156" t="s">
        <v>274</v>
      </c>
      <c r="F157" s="235" t="s">
        <v>275</v>
      </c>
      <c r="G157" s="235"/>
      <c r="H157" s="235"/>
      <c r="I157" s="235"/>
      <c r="J157" s="157" t="s">
        <v>186</v>
      </c>
      <c r="K157" s="158">
        <v>57</v>
      </c>
      <c r="L157" s="236"/>
      <c r="M157" s="236"/>
      <c r="N157" s="236">
        <f t="shared" si="1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0.035</v>
      </c>
      <c r="Y157" s="152">
        <f t="shared" si="12"/>
        <v>1.995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276</v>
      </c>
    </row>
    <row r="158" spans="2:65" s="1" customFormat="1" ht="25.5" customHeight="1">
      <c r="B158" s="145"/>
      <c r="C158" s="146" t="s">
        <v>277</v>
      </c>
      <c r="D158" s="146" t="s">
        <v>174</v>
      </c>
      <c r="E158" s="147" t="s">
        <v>278</v>
      </c>
      <c r="F158" s="220" t="s">
        <v>279</v>
      </c>
      <c r="G158" s="220"/>
      <c r="H158" s="220"/>
      <c r="I158" s="220"/>
      <c r="J158" s="148" t="s">
        <v>177</v>
      </c>
      <c r="K158" s="149">
        <v>263</v>
      </c>
      <c r="L158" s="221"/>
      <c r="M158" s="221"/>
      <c r="N158" s="221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0.61</v>
      </c>
      <c r="W158" s="152">
        <f t="shared" si="11"/>
        <v>160.43</v>
      </c>
      <c r="X158" s="152">
        <v>3E-05</v>
      </c>
      <c r="Y158" s="152">
        <f t="shared" si="12"/>
        <v>0.00789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280</v>
      </c>
    </row>
    <row r="159" spans="2:65" s="1" customFormat="1" ht="38.25" customHeight="1">
      <c r="B159" s="145"/>
      <c r="C159" s="155" t="s">
        <v>281</v>
      </c>
      <c r="D159" s="155" t="s">
        <v>238</v>
      </c>
      <c r="E159" s="156" t="s">
        <v>282</v>
      </c>
      <c r="F159" s="235" t="s">
        <v>283</v>
      </c>
      <c r="G159" s="235"/>
      <c r="H159" s="235"/>
      <c r="I159" s="235"/>
      <c r="J159" s="157" t="s">
        <v>186</v>
      </c>
      <c r="K159" s="158">
        <v>58</v>
      </c>
      <c r="L159" s="236"/>
      <c r="M159" s="236"/>
      <c r="N159" s="236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0</v>
      </c>
      <c r="W159" s="152">
        <f t="shared" si="11"/>
        <v>0</v>
      </c>
      <c r="X159" s="152">
        <v>0.0638</v>
      </c>
      <c r="Y159" s="152">
        <f t="shared" si="12"/>
        <v>3.7003999999999997</v>
      </c>
      <c r="Z159" s="152">
        <v>0</v>
      </c>
      <c r="AA159" s="153">
        <f t="shared" si="13"/>
        <v>0</v>
      </c>
      <c r="AR159" s="19" t="s">
        <v>204</v>
      </c>
      <c r="AT159" s="19" t="s">
        <v>238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284</v>
      </c>
    </row>
    <row r="160" spans="2:65" s="1" customFormat="1" ht="25.5" customHeight="1">
      <c r="B160" s="145"/>
      <c r="C160" s="146" t="s">
        <v>285</v>
      </c>
      <c r="D160" s="146" t="s">
        <v>174</v>
      </c>
      <c r="E160" s="147" t="s">
        <v>286</v>
      </c>
      <c r="F160" s="220" t="s">
        <v>287</v>
      </c>
      <c r="G160" s="220"/>
      <c r="H160" s="220"/>
      <c r="I160" s="220"/>
      <c r="J160" s="148" t="s">
        <v>186</v>
      </c>
      <c r="K160" s="149">
        <v>1</v>
      </c>
      <c r="L160" s="221"/>
      <c r="M160" s="221"/>
      <c r="N160" s="221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1.248</v>
      </c>
      <c r="W160" s="152">
        <f t="shared" si="11"/>
        <v>1.248</v>
      </c>
      <c r="X160" s="152">
        <v>0.0001</v>
      </c>
      <c r="Y160" s="152">
        <f t="shared" si="12"/>
        <v>0.0001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288</v>
      </c>
    </row>
    <row r="161" spans="2:65" s="1" customFormat="1" ht="25.5" customHeight="1">
      <c r="B161" s="145"/>
      <c r="C161" s="155" t="s">
        <v>289</v>
      </c>
      <c r="D161" s="155" t="s">
        <v>238</v>
      </c>
      <c r="E161" s="156" t="s">
        <v>290</v>
      </c>
      <c r="F161" s="235" t="s">
        <v>291</v>
      </c>
      <c r="G161" s="235"/>
      <c r="H161" s="235"/>
      <c r="I161" s="235"/>
      <c r="J161" s="157" t="s">
        <v>186</v>
      </c>
      <c r="K161" s="158">
        <v>1</v>
      </c>
      <c r="L161" s="236"/>
      <c r="M161" s="236"/>
      <c r="N161" s="236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0.0021</v>
      </c>
      <c r="Y161" s="152">
        <f t="shared" si="12"/>
        <v>0.0021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292</v>
      </c>
    </row>
    <row r="162" spans="2:65" s="1" customFormat="1" ht="25.5" customHeight="1">
      <c r="B162" s="145"/>
      <c r="C162" s="146" t="s">
        <v>293</v>
      </c>
      <c r="D162" s="146" t="s">
        <v>174</v>
      </c>
      <c r="E162" s="147" t="s">
        <v>294</v>
      </c>
      <c r="F162" s="220" t="s">
        <v>295</v>
      </c>
      <c r="G162" s="220"/>
      <c r="H162" s="220"/>
      <c r="I162" s="220"/>
      <c r="J162" s="148" t="s">
        <v>186</v>
      </c>
      <c r="K162" s="149">
        <v>5</v>
      </c>
      <c r="L162" s="221"/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1.248</v>
      </c>
      <c r="W162" s="152">
        <f t="shared" si="11"/>
        <v>6.24</v>
      </c>
      <c r="X162" s="152">
        <v>0.0001</v>
      </c>
      <c r="Y162" s="152">
        <f t="shared" si="12"/>
        <v>0.0005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296</v>
      </c>
    </row>
    <row r="163" spans="2:65" s="1" customFormat="1" ht="25.5" customHeight="1">
      <c r="B163" s="145"/>
      <c r="C163" s="155" t="s">
        <v>297</v>
      </c>
      <c r="D163" s="155" t="s">
        <v>238</v>
      </c>
      <c r="E163" s="156" t="s">
        <v>298</v>
      </c>
      <c r="F163" s="235" t="s">
        <v>299</v>
      </c>
      <c r="G163" s="235"/>
      <c r="H163" s="235"/>
      <c r="I163" s="235"/>
      <c r="J163" s="157" t="s">
        <v>186</v>
      </c>
      <c r="K163" s="158">
        <v>5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0.00184</v>
      </c>
      <c r="Y163" s="152">
        <f t="shared" si="12"/>
        <v>0.0092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300</v>
      </c>
    </row>
    <row r="164" spans="2:65" s="1" customFormat="1" ht="25.5" customHeight="1">
      <c r="B164" s="145"/>
      <c r="C164" s="146" t="s">
        <v>301</v>
      </c>
      <c r="D164" s="146" t="s">
        <v>174</v>
      </c>
      <c r="E164" s="147" t="s">
        <v>302</v>
      </c>
      <c r="F164" s="220" t="s">
        <v>303</v>
      </c>
      <c r="G164" s="220"/>
      <c r="H164" s="220"/>
      <c r="I164" s="220"/>
      <c r="J164" s="148" t="s">
        <v>186</v>
      </c>
      <c r="K164" s="149">
        <v>5</v>
      </c>
      <c r="L164" s="221"/>
      <c r="M164" s="221"/>
      <c r="N164" s="221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1.231</v>
      </c>
      <c r="W164" s="152">
        <f t="shared" si="11"/>
        <v>6.155</v>
      </c>
      <c r="X164" s="152">
        <v>1E-05</v>
      </c>
      <c r="Y164" s="152">
        <f t="shared" si="12"/>
        <v>5E-05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304</v>
      </c>
    </row>
    <row r="165" spans="2:65" s="1" customFormat="1" ht="25.5" customHeight="1">
      <c r="B165" s="145"/>
      <c r="C165" s="155" t="s">
        <v>305</v>
      </c>
      <c r="D165" s="155" t="s">
        <v>238</v>
      </c>
      <c r="E165" s="156" t="s">
        <v>306</v>
      </c>
      <c r="F165" s="235" t="s">
        <v>307</v>
      </c>
      <c r="G165" s="235"/>
      <c r="H165" s="235"/>
      <c r="I165" s="235"/>
      <c r="J165" s="157" t="s">
        <v>186</v>
      </c>
      <c r="K165" s="158">
        <v>5</v>
      </c>
      <c r="L165" s="236"/>
      <c r="M165" s="236"/>
      <c r="N165" s="236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0.0008</v>
      </c>
      <c r="Y165" s="152">
        <f t="shared" si="12"/>
        <v>0.004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308</v>
      </c>
    </row>
    <row r="166" spans="2:65" s="1" customFormat="1" ht="25.5" customHeight="1">
      <c r="B166" s="145"/>
      <c r="C166" s="146" t="s">
        <v>309</v>
      </c>
      <c r="D166" s="146" t="s">
        <v>174</v>
      </c>
      <c r="E166" s="147" t="s">
        <v>310</v>
      </c>
      <c r="F166" s="220" t="s">
        <v>311</v>
      </c>
      <c r="G166" s="220"/>
      <c r="H166" s="220"/>
      <c r="I166" s="220"/>
      <c r="J166" s="148" t="s">
        <v>186</v>
      </c>
      <c r="K166" s="149">
        <v>1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1.5</v>
      </c>
      <c r="W166" s="152">
        <f t="shared" si="11"/>
        <v>1.5</v>
      </c>
      <c r="X166" s="152">
        <v>0.0001</v>
      </c>
      <c r="Y166" s="152">
        <f t="shared" si="12"/>
        <v>0.0001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312</v>
      </c>
    </row>
    <row r="167" spans="2:65" s="1" customFormat="1" ht="25.5" customHeight="1">
      <c r="B167" s="145"/>
      <c r="C167" s="155" t="s">
        <v>313</v>
      </c>
      <c r="D167" s="155" t="s">
        <v>238</v>
      </c>
      <c r="E167" s="156" t="s">
        <v>314</v>
      </c>
      <c r="F167" s="235" t="s">
        <v>315</v>
      </c>
      <c r="G167" s="235"/>
      <c r="H167" s="235"/>
      <c r="I167" s="235"/>
      <c r="J167" s="157" t="s">
        <v>186</v>
      </c>
      <c r="K167" s="158">
        <v>1</v>
      </c>
      <c r="L167" s="236"/>
      <c r="M167" s="236"/>
      <c r="N167" s="236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0.0021</v>
      </c>
      <c r="Y167" s="152">
        <f t="shared" si="12"/>
        <v>0.0021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316</v>
      </c>
    </row>
    <row r="168" spans="2:65" s="1" customFormat="1" ht="25.5" customHeight="1">
      <c r="B168" s="145"/>
      <c r="C168" s="146" t="s">
        <v>317</v>
      </c>
      <c r="D168" s="146" t="s">
        <v>174</v>
      </c>
      <c r="E168" s="147" t="s">
        <v>318</v>
      </c>
      <c r="F168" s="220" t="s">
        <v>319</v>
      </c>
      <c r="G168" s="220"/>
      <c r="H168" s="220"/>
      <c r="I168" s="220"/>
      <c r="J168" s="148" t="s">
        <v>186</v>
      </c>
      <c r="K168" s="149">
        <v>5</v>
      </c>
      <c r="L168" s="221"/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1.5</v>
      </c>
      <c r="W168" s="152">
        <f t="shared" si="11"/>
        <v>7.5</v>
      </c>
      <c r="X168" s="152">
        <v>0.0001</v>
      </c>
      <c r="Y168" s="152">
        <f t="shared" si="12"/>
        <v>0.0005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320</v>
      </c>
    </row>
    <row r="169" spans="2:65" s="1" customFormat="1" ht="25.5" customHeight="1">
      <c r="B169" s="145"/>
      <c r="C169" s="155" t="s">
        <v>321</v>
      </c>
      <c r="D169" s="155" t="s">
        <v>238</v>
      </c>
      <c r="E169" s="156" t="s">
        <v>322</v>
      </c>
      <c r="F169" s="235" t="s">
        <v>323</v>
      </c>
      <c r="G169" s="235"/>
      <c r="H169" s="235"/>
      <c r="I169" s="235"/>
      <c r="J169" s="157" t="s">
        <v>186</v>
      </c>
      <c r="K169" s="158">
        <v>5</v>
      </c>
      <c r="L169" s="236"/>
      <c r="M169" s="236"/>
      <c r="N169" s="236">
        <f t="shared" si="1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0.00522</v>
      </c>
      <c r="Y169" s="152">
        <f t="shared" si="12"/>
        <v>0.026099999999999998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324</v>
      </c>
    </row>
    <row r="170" spans="2:65" s="1" customFormat="1" ht="25.5" customHeight="1">
      <c r="B170" s="145"/>
      <c r="C170" s="146" t="s">
        <v>325</v>
      </c>
      <c r="D170" s="146" t="s">
        <v>174</v>
      </c>
      <c r="E170" s="147" t="s">
        <v>326</v>
      </c>
      <c r="F170" s="220" t="s">
        <v>327</v>
      </c>
      <c r="G170" s="220"/>
      <c r="H170" s="220"/>
      <c r="I170" s="220"/>
      <c r="J170" s="148" t="s">
        <v>186</v>
      </c>
      <c r="K170" s="149">
        <v>34</v>
      </c>
      <c r="L170" s="221"/>
      <c r="M170" s="221"/>
      <c r="N170" s="221">
        <f t="shared" si="1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1.562</v>
      </c>
      <c r="W170" s="152">
        <f t="shared" si="11"/>
        <v>53.108000000000004</v>
      </c>
      <c r="X170" s="152">
        <v>0.00918</v>
      </c>
      <c r="Y170" s="152">
        <f t="shared" si="12"/>
        <v>0.31212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328</v>
      </c>
    </row>
    <row r="171" spans="2:65" s="1" customFormat="1" ht="38.25" customHeight="1">
      <c r="B171" s="145"/>
      <c r="C171" s="155" t="s">
        <v>329</v>
      </c>
      <c r="D171" s="155" t="s">
        <v>238</v>
      </c>
      <c r="E171" s="156" t="s">
        <v>330</v>
      </c>
      <c r="F171" s="235" t="s">
        <v>331</v>
      </c>
      <c r="G171" s="235"/>
      <c r="H171" s="235"/>
      <c r="I171" s="235"/>
      <c r="J171" s="157" t="s">
        <v>186</v>
      </c>
      <c r="K171" s="158">
        <v>16</v>
      </c>
      <c r="L171" s="236"/>
      <c r="M171" s="236"/>
      <c r="N171" s="236">
        <f t="shared" si="1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0.254</v>
      </c>
      <c r="Y171" s="152">
        <f t="shared" si="12"/>
        <v>4.064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332</v>
      </c>
    </row>
    <row r="172" spans="2:65" s="1" customFormat="1" ht="38.25" customHeight="1">
      <c r="B172" s="145"/>
      <c r="C172" s="155" t="s">
        <v>333</v>
      </c>
      <c r="D172" s="155" t="s">
        <v>238</v>
      </c>
      <c r="E172" s="156" t="s">
        <v>334</v>
      </c>
      <c r="F172" s="235" t="s">
        <v>335</v>
      </c>
      <c r="G172" s="235"/>
      <c r="H172" s="235"/>
      <c r="I172" s="235"/>
      <c r="J172" s="157" t="s">
        <v>186</v>
      </c>
      <c r="K172" s="158">
        <v>17</v>
      </c>
      <c r="L172" s="236"/>
      <c r="M172" s="236"/>
      <c r="N172" s="236">
        <f t="shared" si="10"/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0</v>
      </c>
      <c r="W172" s="152">
        <f t="shared" si="11"/>
        <v>0</v>
      </c>
      <c r="X172" s="152">
        <v>0.506</v>
      </c>
      <c r="Y172" s="152">
        <f t="shared" si="12"/>
        <v>8.602</v>
      </c>
      <c r="Z172" s="152">
        <v>0</v>
      </c>
      <c r="AA172" s="153">
        <f t="shared" si="13"/>
        <v>0</v>
      </c>
      <c r="AR172" s="19" t="s">
        <v>204</v>
      </c>
      <c r="AT172" s="19" t="s">
        <v>238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336</v>
      </c>
    </row>
    <row r="173" spans="2:65" s="1" customFormat="1" ht="38.25" customHeight="1">
      <c r="B173" s="145"/>
      <c r="C173" s="155" t="s">
        <v>337</v>
      </c>
      <c r="D173" s="155" t="s">
        <v>238</v>
      </c>
      <c r="E173" s="156" t="s">
        <v>338</v>
      </c>
      <c r="F173" s="235" t="s">
        <v>339</v>
      </c>
      <c r="G173" s="235"/>
      <c r="H173" s="235"/>
      <c r="I173" s="235"/>
      <c r="J173" s="157" t="s">
        <v>186</v>
      </c>
      <c r="K173" s="158">
        <v>1</v>
      </c>
      <c r="L173" s="236"/>
      <c r="M173" s="236"/>
      <c r="N173" s="236">
        <f t="shared" si="10"/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1.013</v>
      </c>
      <c r="Y173" s="152">
        <f t="shared" si="12"/>
        <v>1.013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340</v>
      </c>
    </row>
    <row r="174" spans="2:65" s="1" customFormat="1" ht="25.5" customHeight="1">
      <c r="B174" s="145"/>
      <c r="C174" s="146" t="s">
        <v>341</v>
      </c>
      <c r="D174" s="146" t="s">
        <v>174</v>
      </c>
      <c r="E174" s="147" t="s">
        <v>342</v>
      </c>
      <c r="F174" s="220" t="s">
        <v>343</v>
      </c>
      <c r="G174" s="220"/>
      <c r="H174" s="220"/>
      <c r="I174" s="220"/>
      <c r="J174" s="148" t="s">
        <v>186</v>
      </c>
      <c r="K174" s="149">
        <v>20</v>
      </c>
      <c r="L174" s="221"/>
      <c r="M174" s="221"/>
      <c r="N174" s="221">
        <f t="shared" si="10"/>
        <v>0</v>
      </c>
      <c r="O174" s="221"/>
      <c r="P174" s="221"/>
      <c r="Q174" s="221"/>
      <c r="R174" s="150"/>
      <c r="T174" s="151" t="s">
        <v>5</v>
      </c>
      <c r="U174" s="41" t="s">
        <v>40</v>
      </c>
      <c r="V174" s="152">
        <v>1.664</v>
      </c>
      <c r="W174" s="152">
        <f t="shared" si="11"/>
        <v>33.28</v>
      </c>
      <c r="X174" s="152">
        <v>0.01147</v>
      </c>
      <c r="Y174" s="152">
        <f t="shared" si="12"/>
        <v>0.2294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344</v>
      </c>
    </row>
    <row r="175" spans="2:65" s="1" customFormat="1" ht="25.5" customHeight="1">
      <c r="B175" s="145"/>
      <c r="C175" s="155" t="s">
        <v>345</v>
      </c>
      <c r="D175" s="155" t="s">
        <v>238</v>
      </c>
      <c r="E175" s="156" t="s">
        <v>346</v>
      </c>
      <c r="F175" s="235" t="s">
        <v>347</v>
      </c>
      <c r="G175" s="235"/>
      <c r="H175" s="235"/>
      <c r="I175" s="235"/>
      <c r="J175" s="157" t="s">
        <v>186</v>
      </c>
      <c r="K175" s="158">
        <v>20</v>
      </c>
      <c r="L175" s="236"/>
      <c r="M175" s="236"/>
      <c r="N175" s="236">
        <f t="shared" si="10"/>
        <v>0</v>
      </c>
      <c r="O175" s="221"/>
      <c r="P175" s="221"/>
      <c r="Q175" s="221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0.548</v>
      </c>
      <c r="Y175" s="152">
        <f t="shared" si="12"/>
        <v>10.96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348</v>
      </c>
    </row>
    <row r="176" spans="2:65" s="1" customFormat="1" ht="25.5" customHeight="1">
      <c r="B176" s="145"/>
      <c r="C176" s="146" t="s">
        <v>349</v>
      </c>
      <c r="D176" s="146" t="s">
        <v>174</v>
      </c>
      <c r="E176" s="147" t="s">
        <v>350</v>
      </c>
      <c r="F176" s="220" t="s">
        <v>351</v>
      </c>
      <c r="G176" s="220"/>
      <c r="H176" s="220"/>
      <c r="I176" s="220"/>
      <c r="J176" s="148" t="s">
        <v>186</v>
      </c>
      <c r="K176" s="149">
        <v>1</v>
      </c>
      <c r="L176" s="221"/>
      <c r="M176" s="221"/>
      <c r="N176" s="221">
        <f t="shared" si="10"/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0.817</v>
      </c>
      <c r="W176" s="152">
        <f t="shared" si="11"/>
        <v>0.817</v>
      </c>
      <c r="X176" s="152">
        <v>0.03826</v>
      </c>
      <c r="Y176" s="152">
        <f t="shared" si="12"/>
        <v>0.03826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352</v>
      </c>
    </row>
    <row r="177" spans="2:65" s="1" customFormat="1" ht="25.5" customHeight="1">
      <c r="B177" s="145"/>
      <c r="C177" s="155" t="s">
        <v>353</v>
      </c>
      <c r="D177" s="155" t="s">
        <v>238</v>
      </c>
      <c r="E177" s="156" t="s">
        <v>354</v>
      </c>
      <c r="F177" s="235" t="s">
        <v>355</v>
      </c>
      <c r="G177" s="235"/>
      <c r="H177" s="235"/>
      <c r="I177" s="235"/>
      <c r="J177" s="157" t="s">
        <v>186</v>
      </c>
      <c r="K177" s="158">
        <v>1</v>
      </c>
      <c r="L177" s="236"/>
      <c r="M177" s="236"/>
      <c r="N177" s="236">
        <f t="shared" si="10"/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0.393</v>
      </c>
      <c r="Y177" s="152">
        <f t="shared" si="12"/>
        <v>0.393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356</v>
      </c>
    </row>
    <row r="178" spans="2:65" s="1" customFormat="1" ht="25.5" customHeight="1">
      <c r="B178" s="145"/>
      <c r="C178" s="146" t="s">
        <v>357</v>
      </c>
      <c r="D178" s="146" t="s">
        <v>174</v>
      </c>
      <c r="E178" s="147" t="s">
        <v>358</v>
      </c>
      <c r="F178" s="220" t="s">
        <v>359</v>
      </c>
      <c r="G178" s="220"/>
      <c r="H178" s="220"/>
      <c r="I178" s="220"/>
      <c r="J178" s="148" t="s">
        <v>186</v>
      </c>
      <c r="K178" s="149">
        <v>20</v>
      </c>
      <c r="L178" s="221"/>
      <c r="M178" s="221"/>
      <c r="N178" s="221">
        <f t="shared" si="10"/>
        <v>0</v>
      </c>
      <c r="O178" s="221"/>
      <c r="P178" s="221"/>
      <c r="Q178" s="221"/>
      <c r="R178" s="150"/>
      <c r="T178" s="151" t="s">
        <v>5</v>
      </c>
      <c r="U178" s="41" t="s">
        <v>40</v>
      </c>
      <c r="V178" s="152">
        <v>2.08</v>
      </c>
      <c r="W178" s="152">
        <f t="shared" si="11"/>
        <v>41.6</v>
      </c>
      <c r="X178" s="152">
        <v>0.02753</v>
      </c>
      <c r="Y178" s="152">
        <f t="shared" si="12"/>
        <v>0.5506</v>
      </c>
      <c r="Z178" s="152">
        <v>0</v>
      </c>
      <c r="AA178" s="153">
        <f t="shared" si="13"/>
        <v>0</v>
      </c>
      <c r="AR178" s="19" t="s">
        <v>178</v>
      </c>
      <c r="AT178" s="19" t="s">
        <v>174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360</v>
      </c>
    </row>
    <row r="179" spans="2:65" s="1" customFormat="1" ht="25.5" customHeight="1">
      <c r="B179" s="145"/>
      <c r="C179" s="155" t="s">
        <v>361</v>
      </c>
      <c r="D179" s="155" t="s">
        <v>238</v>
      </c>
      <c r="E179" s="156" t="s">
        <v>362</v>
      </c>
      <c r="F179" s="235" t="s">
        <v>363</v>
      </c>
      <c r="G179" s="235"/>
      <c r="H179" s="235"/>
      <c r="I179" s="235"/>
      <c r="J179" s="157" t="s">
        <v>186</v>
      </c>
      <c r="K179" s="158">
        <v>11</v>
      </c>
      <c r="L179" s="236"/>
      <c r="M179" s="236"/>
      <c r="N179" s="236">
        <f t="shared" si="10"/>
        <v>0</v>
      </c>
      <c r="O179" s="221"/>
      <c r="P179" s="221"/>
      <c r="Q179" s="221"/>
      <c r="R179" s="150"/>
      <c r="T179" s="151" t="s">
        <v>5</v>
      </c>
      <c r="U179" s="41" t="s">
        <v>40</v>
      </c>
      <c r="V179" s="152">
        <v>0</v>
      </c>
      <c r="W179" s="152">
        <f t="shared" si="11"/>
        <v>0</v>
      </c>
      <c r="X179" s="152">
        <v>1.614</v>
      </c>
      <c r="Y179" s="152">
        <f t="shared" si="12"/>
        <v>17.754</v>
      </c>
      <c r="Z179" s="152">
        <v>0</v>
      </c>
      <c r="AA179" s="153">
        <f t="shared" si="13"/>
        <v>0</v>
      </c>
      <c r="AR179" s="19" t="s">
        <v>204</v>
      </c>
      <c r="AT179" s="19" t="s">
        <v>238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364</v>
      </c>
    </row>
    <row r="180" spans="2:65" s="1" customFormat="1" ht="25.5" customHeight="1">
      <c r="B180" s="145"/>
      <c r="C180" s="155" t="s">
        <v>365</v>
      </c>
      <c r="D180" s="155" t="s">
        <v>238</v>
      </c>
      <c r="E180" s="156" t="s">
        <v>366</v>
      </c>
      <c r="F180" s="235" t="s">
        <v>367</v>
      </c>
      <c r="G180" s="235"/>
      <c r="H180" s="235"/>
      <c r="I180" s="235"/>
      <c r="J180" s="157" t="s">
        <v>186</v>
      </c>
      <c r="K180" s="158">
        <v>9</v>
      </c>
      <c r="L180" s="236"/>
      <c r="M180" s="236"/>
      <c r="N180" s="236">
        <f t="shared" si="10"/>
        <v>0</v>
      </c>
      <c r="O180" s="221"/>
      <c r="P180" s="221"/>
      <c r="Q180" s="221"/>
      <c r="R180" s="150"/>
      <c r="T180" s="151" t="s">
        <v>5</v>
      </c>
      <c r="U180" s="41" t="s">
        <v>40</v>
      </c>
      <c r="V180" s="152">
        <v>0</v>
      </c>
      <c r="W180" s="152">
        <f t="shared" si="11"/>
        <v>0</v>
      </c>
      <c r="X180" s="152">
        <v>2.417</v>
      </c>
      <c r="Y180" s="152">
        <f t="shared" si="12"/>
        <v>21.753</v>
      </c>
      <c r="Z180" s="152">
        <v>0</v>
      </c>
      <c r="AA180" s="153">
        <f t="shared" si="13"/>
        <v>0</v>
      </c>
      <c r="AR180" s="19" t="s">
        <v>204</v>
      </c>
      <c r="AT180" s="19" t="s">
        <v>238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368</v>
      </c>
    </row>
    <row r="181" spans="2:65" s="1" customFormat="1" ht="25.5" customHeight="1">
      <c r="B181" s="145"/>
      <c r="C181" s="146" t="s">
        <v>369</v>
      </c>
      <c r="D181" s="146" t="s">
        <v>174</v>
      </c>
      <c r="E181" s="147" t="s">
        <v>370</v>
      </c>
      <c r="F181" s="220" t="s">
        <v>371</v>
      </c>
      <c r="G181" s="220"/>
      <c r="H181" s="220"/>
      <c r="I181" s="220"/>
      <c r="J181" s="148" t="s">
        <v>186</v>
      </c>
      <c r="K181" s="149">
        <v>25</v>
      </c>
      <c r="L181" s="221"/>
      <c r="M181" s="221"/>
      <c r="N181" s="221">
        <f t="shared" si="10"/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0.28</v>
      </c>
      <c r="W181" s="152">
        <f t="shared" si="11"/>
        <v>7.000000000000001</v>
      </c>
      <c r="X181" s="152">
        <v>0.0066</v>
      </c>
      <c r="Y181" s="152">
        <f t="shared" si="12"/>
        <v>0.165</v>
      </c>
      <c r="Z181" s="152">
        <v>0</v>
      </c>
      <c r="AA181" s="153">
        <f t="shared" si="13"/>
        <v>0</v>
      </c>
      <c r="AR181" s="19" t="s">
        <v>178</v>
      </c>
      <c r="AT181" s="19" t="s">
        <v>174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372</v>
      </c>
    </row>
    <row r="182" spans="2:65" s="1" customFormat="1" ht="25.5" customHeight="1">
      <c r="B182" s="145"/>
      <c r="C182" s="155" t="s">
        <v>373</v>
      </c>
      <c r="D182" s="155" t="s">
        <v>238</v>
      </c>
      <c r="E182" s="156" t="s">
        <v>374</v>
      </c>
      <c r="F182" s="235" t="s">
        <v>375</v>
      </c>
      <c r="G182" s="235"/>
      <c r="H182" s="235"/>
      <c r="I182" s="235"/>
      <c r="J182" s="157" t="s">
        <v>186</v>
      </c>
      <c r="K182" s="158">
        <v>8</v>
      </c>
      <c r="L182" s="236"/>
      <c r="M182" s="236"/>
      <c r="N182" s="236">
        <f t="shared" si="10"/>
        <v>0</v>
      </c>
      <c r="O182" s="221"/>
      <c r="P182" s="221"/>
      <c r="Q182" s="221"/>
      <c r="R182" s="150"/>
      <c r="T182" s="151" t="s">
        <v>5</v>
      </c>
      <c r="U182" s="41" t="s">
        <v>40</v>
      </c>
      <c r="V182" s="152">
        <v>0</v>
      </c>
      <c r="W182" s="152">
        <f t="shared" si="11"/>
        <v>0</v>
      </c>
      <c r="X182" s="152">
        <v>0.039</v>
      </c>
      <c r="Y182" s="152">
        <f t="shared" si="12"/>
        <v>0.312</v>
      </c>
      <c r="Z182" s="152">
        <v>0</v>
      </c>
      <c r="AA182" s="153">
        <f t="shared" si="13"/>
        <v>0</v>
      </c>
      <c r="AR182" s="19" t="s">
        <v>204</v>
      </c>
      <c r="AT182" s="19" t="s">
        <v>238</v>
      </c>
      <c r="AU182" s="19" t="s">
        <v>111</v>
      </c>
      <c r="AY182" s="19" t="s">
        <v>173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83</v>
      </c>
      <c r="BK182" s="154">
        <f t="shared" si="19"/>
        <v>0</v>
      </c>
      <c r="BL182" s="19" t="s">
        <v>178</v>
      </c>
      <c r="BM182" s="19" t="s">
        <v>376</v>
      </c>
    </row>
    <row r="183" spans="2:65" s="1" customFormat="1" ht="25.5" customHeight="1">
      <c r="B183" s="145"/>
      <c r="C183" s="155" t="s">
        <v>377</v>
      </c>
      <c r="D183" s="155" t="s">
        <v>238</v>
      </c>
      <c r="E183" s="156" t="s">
        <v>378</v>
      </c>
      <c r="F183" s="235" t="s">
        <v>379</v>
      </c>
      <c r="G183" s="235"/>
      <c r="H183" s="235"/>
      <c r="I183" s="235"/>
      <c r="J183" s="157" t="s">
        <v>186</v>
      </c>
      <c r="K183" s="158">
        <v>4</v>
      </c>
      <c r="L183" s="236"/>
      <c r="M183" s="236"/>
      <c r="N183" s="236">
        <f t="shared" si="10"/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0</v>
      </c>
      <c r="W183" s="152">
        <f t="shared" si="11"/>
        <v>0</v>
      </c>
      <c r="X183" s="152">
        <v>0.051</v>
      </c>
      <c r="Y183" s="152">
        <f t="shared" si="12"/>
        <v>0.204</v>
      </c>
      <c r="Z183" s="152">
        <v>0</v>
      </c>
      <c r="AA183" s="153">
        <f t="shared" si="13"/>
        <v>0</v>
      </c>
      <c r="AR183" s="19" t="s">
        <v>204</v>
      </c>
      <c r="AT183" s="19" t="s">
        <v>238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380</v>
      </c>
    </row>
    <row r="184" spans="2:65" s="1" customFormat="1" ht="25.5" customHeight="1">
      <c r="B184" s="145"/>
      <c r="C184" s="155" t="s">
        <v>381</v>
      </c>
      <c r="D184" s="155" t="s">
        <v>238</v>
      </c>
      <c r="E184" s="156" t="s">
        <v>382</v>
      </c>
      <c r="F184" s="235" t="s">
        <v>383</v>
      </c>
      <c r="G184" s="235"/>
      <c r="H184" s="235"/>
      <c r="I184" s="235"/>
      <c r="J184" s="157" t="s">
        <v>186</v>
      </c>
      <c r="K184" s="158">
        <v>13</v>
      </c>
      <c r="L184" s="236"/>
      <c r="M184" s="236"/>
      <c r="N184" s="236">
        <f t="shared" si="10"/>
        <v>0</v>
      </c>
      <c r="O184" s="221"/>
      <c r="P184" s="221"/>
      <c r="Q184" s="221"/>
      <c r="R184" s="150"/>
      <c r="T184" s="151" t="s">
        <v>5</v>
      </c>
      <c r="U184" s="41" t="s">
        <v>40</v>
      </c>
      <c r="V184" s="152">
        <v>0</v>
      </c>
      <c r="W184" s="152">
        <f t="shared" si="11"/>
        <v>0</v>
      </c>
      <c r="X184" s="152">
        <v>0.064</v>
      </c>
      <c r="Y184" s="152">
        <f t="shared" si="12"/>
        <v>0.8320000000000001</v>
      </c>
      <c r="Z184" s="152">
        <v>0</v>
      </c>
      <c r="AA184" s="153">
        <f t="shared" si="1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384</v>
      </c>
    </row>
    <row r="185" spans="2:65" s="1" customFormat="1" ht="25.5" customHeight="1">
      <c r="B185" s="145"/>
      <c r="C185" s="146" t="s">
        <v>385</v>
      </c>
      <c r="D185" s="146" t="s">
        <v>174</v>
      </c>
      <c r="E185" s="147" t="s">
        <v>386</v>
      </c>
      <c r="F185" s="220" t="s">
        <v>387</v>
      </c>
      <c r="G185" s="220"/>
      <c r="H185" s="220"/>
      <c r="I185" s="220"/>
      <c r="J185" s="148" t="s">
        <v>186</v>
      </c>
      <c r="K185" s="149">
        <v>22</v>
      </c>
      <c r="L185" s="221"/>
      <c r="M185" s="221"/>
      <c r="N185" s="221">
        <f t="shared" si="10"/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1.694</v>
      </c>
      <c r="W185" s="152">
        <f t="shared" si="11"/>
        <v>37.268</v>
      </c>
      <c r="X185" s="152">
        <v>0.00702</v>
      </c>
      <c r="Y185" s="152">
        <f t="shared" si="12"/>
        <v>0.15444</v>
      </c>
      <c r="Z185" s="152">
        <v>0</v>
      </c>
      <c r="AA185" s="153">
        <f t="shared" si="13"/>
        <v>0</v>
      </c>
      <c r="AR185" s="19" t="s">
        <v>178</v>
      </c>
      <c r="AT185" s="19" t="s">
        <v>174</v>
      </c>
      <c r="AU185" s="19" t="s">
        <v>111</v>
      </c>
      <c r="AY185" s="19" t="s">
        <v>173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9" t="s">
        <v>83</v>
      </c>
      <c r="BK185" s="154">
        <f t="shared" si="19"/>
        <v>0</v>
      </c>
      <c r="BL185" s="19" t="s">
        <v>178</v>
      </c>
      <c r="BM185" s="19" t="s">
        <v>388</v>
      </c>
    </row>
    <row r="186" spans="2:65" s="1" customFormat="1" ht="25.5" customHeight="1">
      <c r="B186" s="145"/>
      <c r="C186" s="155" t="s">
        <v>389</v>
      </c>
      <c r="D186" s="155" t="s">
        <v>238</v>
      </c>
      <c r="E186" s="156" t="s">
        <v>390</v>
      </c>
      <c r="F186" s="235" t="s">
        <v>391</v>
      </c>
      <c r="G186" s="235"/>
      <c r="H186" s="235"/>
      <c r="I186" s="235"/>
      <c r="J186" s="157" t="s">
        <v>186</v>
      </c>
      <c r="K186" s="158">
        <v>22</v>
      </c>
      <c r="L186" s="236"/>
      <c r="M186" s="236"/>
      <c r="N186" s="236">
        <f t="shared" si="10"/>
        <v>0</v>
      </c>
      <c r="O186" s="221"/>
      <c r="P186" s="221"/>
      <c r="Q186" s="221"/>
      <c r="R186" s="150"/>
      <c r="T186" s="151" t="s">
        <v>5</v>
      </c>
      <c r="U186" s="41" t="s">
        <v>40</v>
      </c>
      <c r="V186" s="152">
        <v>0</v>
      </c>
      <c r="W186" s="152">
        <f t="shared" si="11"/>
        <v>0</v>
      </c>
      <c r="X186" s="152">
        <v>0.102</v>
      </c>
      <c r="Y186" s="152">
        <f t="shared" si="12"/>
        <v>2.2439999999999998</v>
      </c>
      <c r="Z186" s="152">
        <v>0</v>
      </c>
      <c r="AA186" s="153">
        <f t="shared" si="13"/>
        <v>0</v>
      </c>
      <c r="AR186" s="19" t="s">
        <v>204</v>
      </c>
      <c r="AT186" s="19" t="s">
        <v>238</v>
      </c>
      <c r="AU186" s="19" t="s">
        <v>111</v>
      </c>
      <c r="AY186" s="19" t="s">
        <v>173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9" t="s">
        <v>83</v>
      </c>
      <c r="BK186" s="154">
        <f t="shared" si="19"/>
        <v>0</v>
      </c>
      <c r="BL186" s="19" t="s">
        <v>178</v>
      </c>
      <c r="BM186" s="19" t="s">
        <v>392</v>
      </c>
    </row>
    <row r="187" spans="2:65" s="1" customFormat="1" ht="25.5" customHeight="1">
      <c r="B187" s="145"/>
      <c r="C187" s="146" t="s">
        <v>393</v>
      </c>
      <c r="D187" s="146" t="s">
        <v>174</v>
      </c>
      <c r="E187" s="147" t="s">
        <v>394</v>
      </c>
      <c r="F187" s="220" t="s">
        <v>395</v>
      </c>
      <c r="G187" s="220"/>
      <c r="H187" s="220"/>
      <c r="I187" s="220"/>
      <c r="J187" s="148" t="s">
        <v>177</v>
      </c>
      <c r="K187" s="149">
        <v>256</v>
      </c>
      <c r="L187" s="221"/>
      <c r="M187" s="221"/>
      <c r="N187" s="221">
        <f t="shared" si="10"/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0.066</v>
      </c>
      <c r="W187" s="152">
        <f t="shared" si="11"/>
        <v>16.896</v>
      </c>
      <c r="X187" s="152">
        <v>0</v>
      </c>
      <c r="Y187" s="152">
        <f t="shared" si="12"/>
        <v>0</v>
      </c>
      <c r="Z187" s="152">
        <v>0</v>
      </c>
      <c r="AA187" s="153">
        <f t="shared" si="13"/>
        <v>0</v>
      </c>
      <c r="AR187" s="19" t="s">
        <v>178</v>
      </c>
      <c r="AT187" s="19" t="s">
        <v>174</v>
      </c>
      <c r="AU187" s="19" t="s">
        <v>111</v>
      </c>
      <c r="AY187" s="19" t="s">
        <v>173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9" t="s">
        <v>83</v>
      </c>
      <c r="BK187" s="154">
        <f t="shared" si="19"/>
        <v>0</v>
      </c>
      <c r="BL187" s="19" t="s">
        <v>178</v>
      </c>
      <c r="BM187" s="19" t="s">
        <v>396</v>
      </c>
    </row>
    <row r="188" spans="2:65" s="1" customFormat="1" ht="25.5" customHeight="1">
      <c r="B188" s="145"/>
      <c r="C188" s="146" t="s">
        <v>397</v>
      </c>
      <c r="D188" s="146" t="s">
        <v>174</v>
      </c>
      <c r="E188" s="147" t="s">
        <v>398</v>
      </c>
      <c r="F188" s="220" t="s">
        <v>399</v>
      </c>
      <c r="G188" s="220"/>
      <c r="H188" s="220"/>
      <c r="I188" s="220"/>
      <c r="J188" s="148" t="s">
        <v>177</v>
      </c>
      <c r="K188" s="149">
        <v>263</v>
      </c>
      <c r="L188" s="221"/>
      <c r="M188" s="221"/>
      <c r="N188" s="221">
        <f t="shared" si="10"/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0.099</v>
      </c>
      <c r="W188" s="152">
        <f t="shared" si="11"/>
        <v>26.037000000000003</v>
      </c>
      <c r="X188" s="152">
        <v>0</v>
      </c>
      <c r="Y188" s="152">
        <f t="shared" si="12"/>
        <v>0</v>
      </c>
      <c r="Z188" s="152">
        <v>0</v>
      </c>
      <c r="AA188" s="153">
        <f t="shared" si="13"/>
        <v>0</v>
      </c>
      <c r="AR188" s="19" t="s">
        <v>178</v>
      </c>
      <c r="AT188" s="19" t="s">
        <v>174</v>
      </c>
      <c r="AU188" s="19" t="s">
        <v>111</v>
      </c>
      <c r="AY188" s="19" t="s">
        <v>173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9" t="s">
        <v>83</v>
      </c>
      <c r="BK188" s="154">
        <f t="shared" si="19"/>
        <v>0</v>
      </c>
      <c r="BL188" s="19" t="s">
        <v>178</v>
      </c>
      <c r="BM188" s="19" t="s">
        <v>400</v>
      </c>
    </row>
    <row r="189" spans="2:65" s="1" customFormat="1" ht="25.5" customHeight="1">
      <c r="B189" s="145"/>
      <c r="C189" s="146" t="s">
        <v>401</v>
      </c>
      <c r="D189" s="146" t="s">
        <v>174</v>
      </c>
      <c r="E189" s="147" t="s">
        <v>402</v>
      </c>
      <c r="F189" s="220" t="s">
        <v>403</v>
      </c>
      <c r="G189" s="220"/>
      <c r="H189" s="220"/>
      <c r="I189" s="220"/>
      <c r="J189" s="148" t="s">
        <v>186</v>
      </c>
      <c r="K189" s="149">
        <v>2</v>
      </c>
      <c r="L189" s="221"/>
      <c r="M189" s="221"/>
      <c r="N189" s="221">
        <f t="shared" si="10"/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10.3</v>
      </c>
      <c r="W189" s="152">
        <f t="shared" si="11"/>
        <v>20.6</v>
      </c>
      <c r="X189" s="152">
        <v>0.46009</v>
      </c>
      <c r="Y189" s="152">
        <f t="shared" si="12"/>
        <v>0.92018</v>
      </c>
      <c r="Z189" s="152">
        <v>0</v>
      </c>
      <c r="AA189" s="153">
        <f t="shared" si="13"/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9" t="s">
        <v>83</v>
      </c>
      <c r="BK189" s="154">
        <f t="shared" si="19"/>
        <v>0</v>
      </c>
      <c r="BL189" s="19" t="s">
        <v>178</v>
      </c>
      <c r="BM189" s="19" t="s">
        <v>404</v>
      </c>
    </row>
    <row r="190" spans="2:65" s="1" customFormat="1" ht="25.5" customHeight="1">
      <c r="B190" s="145"/>
      <c r="C190" s="146" t="s">
        <v>405</v>
      </c>
      <c r="D190" s="146" t="s">
        <v>174</v>
      </c>
      <c r="E190" s="147" t="s">
        <v>406</v>
      </c>
      <c r="F190" s="220" t="s">
        <v>407</v>
      </c>
      <c r="G190" s="220"/>
      <c r="H190" s="220"/>
      <c r="I190" s="220"/>
      <c r="J190" s="148" t="s">
        <v>186</v>
      </c>
      <c r="K190" s="149">
        <v>2</v>
      </c>
      <c r="L190" s="221"/>
      <c r="M190" s="221"/>
      <c r="N190" s="221">
        <f t="shared" si="10"/>
        <v>0</v>
      </c>
      <c r="O190" s="221"/>
      <c r="P190" s="221"/>
      <c r="Q190" s="221"/>
      <c r="R190" s="150"/>
      <c r="T190" s="151" t="s">
        <v>5</v>
      </c>
      <c r="U190" s="41" t="s">
        <v>40</v>
      </c>
      <c r="V190" s="152">
        <v>23.08</v>
      </c>
      <c r="W190" s="152">
        <f t="shared" si="11"/>
        <v>46.16</v>
      </c>
      <c r="X190" s="152">
        <v>0.47166</v>
      </c>
      <c r="Y190" s="152">
        <f t="shared" si="12"/>
        <v>0.94332</v>
      </c>
      <c r="Z190" s="152">
        <v>0</v>
      </c>
      <c r="AA190" s="153">
        <f t="shared" si="13"/>
        <v>0</v>
      </c>
      <c r="AR190" s="19" t="s">
        <v>178</v>
      </c>
      <c r="AT190" s="19" t="s">
        <v>174</v>
      </c>
      <c r="AU190" s="19" t="s">
        <v>111</v>
      </c>
      <c r="AY190" s="19" t="s">
        <v>173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9" t="s">
        <v>83</v>
      </c>
      <c r="BK190" s="154">
        <f t="shared" si="19"/>
        <v>0</v>
      </c>
      <c r="BL190" s="19" t="s">
        <v>178</v>
      </c>
      <c r="BM190" s="19" t="s">
        <v>408</v>
      </c>
    </row>
    <row r="191" spans="2:63" s="10" customFormat="1" ht="29.85" customHeight="1">
      <c r="B191" s="134"/>
      <c r="C191" s="135"/>
      <c r="D191" s="144" t="s">
        <v>147</v>
      </c>
      <c r="E191" s="144"/>
      <c r="F191" s="144"/>
      <c r="G191" s="144"/>
      <c r="H191" s="144"/>
      <c r="I191" s="144"/>
      <c r="J191" s="144"/>
      <c r="K191" s="144"/>
      <c r="L191" s="144"/>
      <c r="M191" s="144"/>
      <c r="N191" s="228">
        <f>BK191</f>
        <v>0</v>
      </c>
      <c r="O191" s="229"/>
      <c r="P191" s="229"/>
      <c r="Q191" s="229"/>
      <c r="R191" s="137"/>
      <c r="T191" s="138"/>
      <c r="U191" s="135"/>
      <c r="V191" s="135"/>
      <c r="W191" s="139">
        <f>SUM(W192:W195)</f>
        <v>693.0245</v>
      </c>
      <c r="X191" s="135"/>
      <c r="Y191" s="139">
        <f>SUM(Y192:Y195)</f>
        <v>0</v>
      </c>
      <c r="Z191" s="135"/>
      <c r="AA191" s="140">
        <f>SUM(AA192:AA195)</f>
        <v>140.241</v>
      </c>
      <c r="AR191" s="141" t="s">
        <v>83</v>
      </c>
      <c r="AT191" s="142" t="s">
        <v>74</v>
      </c>
      <c r="AU191" s="142" t="s">
        <v>83</v>
      </c>
      <c r="AY191" s="141" t="s">
        <v>173</v>
      </c>
      <c r="BK191" s="143">
        <f>SUM(BK192:BK195)</f>
        <v>0</v>
      </c>
    </row>
    <row r="192" spans="2:65" s="1" customFormat="1" ht="16.5" customHeight="1">
      <c r="B192" s="145"/>
      <c r="C192" s="146" t="s">
        <v>409</v>
      </c>
      <c r="D192" s="146" t="s">
        <v>174</v>
      </c>
      <c r="E192" s="147" t="s">
        <v>410</v>
      </c>
      <c r="F192" s="220" t="s">
        <v>411</v>
      </c>
      <c r="G192" s="220"/>
      <c r="H192" s="220"/>
      <c r="I192" s="220"/>
      <c r="J192" s="148" t="s">
        <v>177</v>
      </c>
      <c r="K192" s="149">
        <v>617</v>
      </c>
      <c r="L192" s="221"/>
      <c r="M192" s="221"/>
      <c r="N192" s="221">
        <f>ROUND(L192*K192,2)</f>
        <v>0</v>
      </c>
      <c r="O192" s="221"/>
      <c r="P192" s="221"/>
      <c r="Q192" s="221"/>
      <c r="R192" s="150"/>
      <c r="T192" s="151" t="s">
        <v>5</v>
      </c>
      <c r="U192" s="41" t="s">
        <v>40</v>
      </c>
      <c r="V192" s="152">
        <v>0.643</v>
      </c>
      <c r="W192" s="152">
        <f>V192*K192</f>
        <v>396.731</v>
      </c>
      <c r="X192" s="152">
        <v>0</v>
      </c>
      <c r="Y192" s="152">
        <f>X192*K192</f>
        <v>0</v>
      </c>
      <c r="Z192" s="152">
        <v>0.093</v>
      </c>
      <c r="AA192" s="153">
        <f>Z192*K192</f>
        <v>57.381</v>
      </c>
      <c r="AR192" s="19" t="s">
        <v>178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178</v>
      </c>
      <c r="BM192" s="19" t="s">
        <v>412</v>
      </c>
    </row>
    <row r="193" spans="2:65" s="1" customFormat="1" ht="25.5" customHeight="1">
      <c r="B193" s="145"/>
      <c r="C193" s="146" t="s">
        <v>413</v>
      </c>
      <c r="D193" s="146" t="s">
        <v>174</v>
      </c>
      <c r="E193" s="147" t="s">
        <v>414</v>
      </c>
      <c r="F193" s="220" t="s">
        <v>415</v>
      </c>
      <c r="G193" s="220"/>
      <c r="H193" s="220"/>
      <c r="I193" s="220"/>
      <c r="J193" s="148" t="s">
        <v>186</v>
      </c>
      <c r="K193" s="149">
        <v>4</v>
      </c>
      <c r="L193" s="221"/>
      <c r="M193" s="221"/>
      <c r="N193" s="221">
        <f>ROUND(L193*K193,2)</f>
        <v>0</v>
      </c>
      <c r="O193" s="221"/>
      <c r="P193" s="221"/>
      <c r="Q193" s="221"/>
      <c r="R193" s="150"/>
      <c r="T193" s="151" t="s">
        <v>5</v>
      </c>
      <c r="U193" s="41" t="s">
        <v>40</v>
      </c>
      <c r="V193" s="152">
        <v>0.264</v>
      </c>
      <c r="W193" s="152">
        <f>V193*K193</f>
        <v>1.056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178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178</v>
      </c>
      <c r="BM193" s="19" t="s">
        <v>416</v>
      </c>
    </row>
    <row r="194" spans="2:65" s="1" customFormat="1" ht="38.25" customHeight="1">
      <c r="B194" s="145"/>
      <c r="C194" s="146" t="s">
        <v>417</v>
      </c>
      <c r="D194" s="146" t="s">
        <v>174</v>
      </c>
      <c r="E194" s="147" t="s">
        <v>418</v>
      </c>
      <c r="F194" s="220" t="s">
        <v>419</v>
      </c>
      <c r="G194" s="220"/>
      <c r="H194" s="220"/>
      <c r="I194" s="220"/>
      <c r="J194" s="148" t="s">
        <v>202</v>
      </c>
      <c r="K194" s="149">
        <v>37.5</v>
      </c>
      <c r="L194" s="221"/>
      <c r="M194" s="221"/>
      <c r="N194" s="221">
        <f>ROUND(L194*K194,2)</f>
        <v>0</v>
      </c>
      <c r="O194" s="221"/>
      <c r="P194" s="221"/>
      <c r="Q194" s="221"/>
      <c r="R194" s="150"/>
      <c r="T194" s="151" t="s">
        <v>5</v>
      </c>
      <c r="U194" s="41" t="s">
        <v>40</v>
      </c>
      <c r="V194" s="152">
        <v>7.801</v>
      </c>
      <c r="W194" s="152">
        <f>V194*K194</f>
        <v>292.5375</v>
      </c>
      <c r="X194" s="152">
        <v>0</v>
      </c>
      <c r="Y194" s="152">
        <f>X194*K194</f>
        <v>0</v>
      </c>
      <c r="Z194" s="152">
        <v>2.2</v>
      </c>
      <c r="AA194" s="153">
        <f>Z194*K194</f>
        <v>82.5</v>
      </c>
      <c r="AR194" s="19" t="s">
        <v>178</v>
      </c>
      <c r="AT194" s="19" t="s">
        <v>174</v>
      </c>
      <c r="AU194" s="19" t="s">
        <v>111</v>
      </c>
      <c r="AY194" s="19" t="s">
        <v>173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9" t="s">
        <v>83</v>
      </c>
      <c r="BK194" s="154">
        <f>ROUND(L194*K194,2)</f>
        <v>0</v>
      </c>
      <c r="BL194" s="19" t="s">
        <v>178</v>
      </c>
      <c r="BM194" s="19" t="s">
        <v>420</v>
      </c>
    </row>
    <row r="195" spans="2:65" s="1" customFormat="1" ht="25.5" customHeight="1">
      <c r="B195" s="145"/>
      <c r="C195" s="146" t="s">
        <v>421</v>
      </c>
      <c r="D195" s="146" t="s">
        <v>174</v>
      </c>
      <c r="E195" s="147" t="s">
        <v>422</v>
      </c>
      <c r="F195" s="220" t="s">
        <v>423</v>
      </c>
      <c r="G195" s="220"/>
      <c r="H195" s="220"/>
      <c r="I195" s="220"/>
      <c r="J195" s="148" t="s">
        <v>186</v>
      </c>
      <c r="K195" s="149">
        <v>15</v>
      </c>
      <c r="L195" s="221"/>
      <c r="M195" s="221"/>
      <c r="N195" s="221">
        <f>ROUND(L195*K195,2)</f>
        <v>0</v>
      </c>
      <c r="O195" s="221"/>
      <c r="P195" s="221"/>
      <c r="Q195" s="221"/>
      <c r="R195" s="150"/>
      <c r="T195" s="151" t="s">
        <v>5</v>
      </c>
      <c r="U195" s="41" t="s">
        <v>40</v>
      </c>
      <c r="V195" s="152">
        <v>0.18</v>
      </c>
      <c r="W195" s="152">
        <f>V195*K195</f>
        <v>2.6999999999999997</v>
      </c>
      <c r="X195" s="152">
        <v>0</v>
      </c>
      <c r="Y195" s="152">
        <f>X195*K195</f>
        <v>0</v>
      </c>
      <c r="Z195" s="152">
        <v>0.024</v>
      </c>
      <c r="AA195" s="153">
        <f>Z195*K195</f>
        <v>0.36</v>
      </c>
      <c r="AR195" s="19" t="s">
        <v>178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178</v>
      </c>
      <c r="BM195" s="19" t="s">
        <v>424</v>
      </c>
    </row>
    <row r="196" spans="2:63" s="10" customFormat="1" ht="29.85" customHeight="1">
      <c r="B196" s="134"/>
      <c r="C196" s="135"/>
      <c r="D196" s="144" t="s">
        <v>148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228">
        <f>BK196</f>
        <v>0</v>
      </c>
      <c r="O196" s="229"/>
      <c r="P196" s="229"/>
      <c r="Q196" s="229"/>
      <c r="R196" s="137"/>
      <c r="T196" s="138"/>
      <c r="U196" s="135"/>
      <c r="V196" s="135"/>
      <c r="W196" s="139">
        <f>SUM(W197:W198)</f>
        <v>12.761931</v>
      </c>
      <c r="X196" s="135"/>
      <c r="Y196" s="139">
        <f>SUM(Y197:Y198)</f>
        <v>0</v>
      </c>
      <c r="Z196" s="135"/>
      <c r="AA196" s="140">
        <f>SUM(AA197:AA198)</f>
        <v>0</v>
      </c>
      <c r="AR196" s="141" t="s">
        <v>83</v>
      </c>
      <c r="AT196" s="142" t="s">
        <v>74</v>
      </c>
      <c r="AU196" s="142" t="s">
        <v>83</v>
      </c>
      <c r="AY196" s="141" t="s">
        <v>173</v>
      </c>
      <c r="BK196" s="143">
        <f>SUM(BK197:BK198)</f>
        <v>0</v>
      </c>
    </row>
    <row r="197" spans="2:65" s="1" customFormat="1" ht="25.5" customHeight="1">
      <c r="B197" s="145"/>
      <c r="C197" s="146" t="s">
        <v>425</v>
      </c>
      <c r="D197" s="146" t="s">
        <v>174</v>
      </c>
      <c r="E197" s="147" t="s">
        <v>426</v>
      </c>
      <c r="F197" s="220" t="s">
        <v>427</v>
      </c>
      <c r="G197" s="220"/>
      <c r="H197" s="220"/>
      <c r="I197" s="220"/>
      <c r="J197" s="148" t="s">
        <v>232</v>
      </c>
      <c r="K197" s="149">
        <v>140.241</v>
      </c>
      <c r="L197" s="221"/>
      <c r="M197" s="221"/>
      <c r="N197" s="221">
        <f>ROUND(L197*K197,2)</f>
        <v>0</v>
      </c>
      <c r="O197" s="221"/>
      <c r="P197" s="221"/>
      <c r="Q197" s="221"/>
      <c r="R197" s="150"/>
      <c r="T197" s="151" t="s">
        <v>5</v>
      </c>
      <c r="U197" s="41" t="s">
        <v>40</v>
      </c>
      <c r="V197" s="152">
        <v>0.091</v>
      </c>
      <c r="W197" s="152">
        <f>V197*K197</f>
        <v>12.761931</v>
      </c>
      <c r="X197" s="152">
        <v>0</v>
      </c>
      <c r="Y197" s="152">
        <f>X197*K197</f>
        <v>0</v>
      </c>
      <c r="Z197" s="152">
        <v>0</v>
      </c>
      <c r="AA197" s="153">
        <f>Z197*K197</f>
        <v>0</v>
      </c>
      <c r="AR197" s="19" t="s">
        <v>178</v>
      </c>
      <c r="AT197" s="19" t="s">
        <v>174</v>
      </c>
      <c r="AU197" s="19" t="s">
        <v>111</v>
      </c>
      <c r="AY197" s="19" t="s">
        <v>173</v>
      </c>
      <c r="BE197" s="154">
        <f>IF(U197="základní",N197,0)</f>
        <v>0</v>
      </c>
      <c r="BF197" s="154">
        <f>IF(U197="snížená",N197,0)</f>
        <v>0</v>
      </c>
      <c r="BG197" s="154">
        <f>IF(U197="zákl. přenesená",N197,0)</f>
        <v>0</v>
      </c>
      <c r="BH197" s="154">
        <f>IF(U197="sníž. přenesená",N197,0)</f>
        <v>0</v>
      </c>
      <c r="BI197" s="154">
        <f>IF(U197="nulová",N197,0)</f>
        <v>0</v>
      </c>
      <c r="BJ197" s="19" t="s">
        <v>83</v>
      </c>
      <c r="BK197" s="154">
        <f>ROUND(L197*K197,2)</f>
        <v>0</v>
      </c>
      <c r="BL197" s="19" t="s">
        <v>178</v>
      </c>
      <c r="BM197" s="19" t="s">
        <v>428</v>
      </c>
    </row>
    <row r="198" spans="2:65" s="1" customFormat="1" ht="25.5" customHeight="1">
      <c r="B198" s="145"/>
      <c r="C198" s="146" t="s">
        <v>429</v>
      </c>
      <c r="D198" s="146" t="s">
        <v>174</v>
      </c>
      <c r="E198" s="147" t="s">
        <v>430</v>
      </c>
      <c r="F198" s="220" t="s">
        <v>431</v>
      </c>
      <c r="G198" s="220"/>
      <c r="H198" s="220"/>
      <c r="I198" s="220"/>
      <c r="J198" s="148" t="s">
        <v>232</v>
      </c>
      <c r="K198" s="149">
        <v>140.241</v>
      </c>
      <c r="L198" s="221"/>
      <c r="M198" s="221"/>
      <c r="N198" s="221">
        <f>ROUND(L198*K198,2)</f>
        <v>0</v>
      </c>
      <c r="O198" s="221"/>
      <c r="P198" s="221"/>
      <c r="Q198" s="221"/>
      <c r="R198" s="150"/>
      <c r="T198" s="151" t="s">
        <v>5</v>
      </c>
      <c r="U198" s="41" t="s">
        <v>40</v>
      </c>
      <c r="V198" s="152">
        <v>0</v>
      </c>
      <c r="W198" s="152">
        <f>V198*K198</f>
        <v>0</v>
      </c>
      <c r="X198" s="152">
        <v>0</v>
      </c>
      <c r="Y198" s="152">
        <f>X198*K198</f>
        <v>0</v>
      </c>
      <c r="Z198" s="152">
        <v>0</v>
      </c>
      <c r="AA198" s="153">
        <f>Z198*K198</f>
        <v>0</v>
      </c>
      <c r="AR198" s="19" t="s">
        <v>178</v>
      </c>
      <c r="AT198" s="19" t="s">
        <v>174</v>
      </c>
      <c r="AU198" s="19" t="s">
        <v>111</v>
      </c>
      <c r="AY198" s="19" t="s">
        <v>173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9" t="s">
        <v>83</v>
      </c>
      <c r="BK198" s="154">
        <f>ROUND(L198*K198,2)</f>
        <v>0</v>
      </c>
      <c r="BL198" s="19" t="s">
        <v>178</v>
      </c>
      <c r="BM198" s="19" t="s">
        <v>432</v>
      </c>
    </row>
    <row r="199" spans="2:63" s="10" customFormat="1" ht="29.85" customHeight="1">
      <c r="B199" s="134"/>
      <c r="C199" s="135"/>
      <c r="D199" s="144" t="s">
        <v>149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W200</f>
        <v>3094.57492</v>
      </c>
      <c r="X199" s="135"/>
      <c r="Y199" s="139">
        <f>Y200</f>
        <v>0</v>
      </c>
      <c r="Z199" s="135"/>
      <c r="AA199" s="140">
        <f>AA200</f>
        <v>0</v>
      </c>
      <c r="AR199" s="141" t="s">
        <v>83</v>
      </c>
      <c r="AT199" s="142" t="s">
        <v>74</v>
      </c>
      <c r="AU199" s="142" t="s">
        <v>83</v>
      </c>
      <c r="AY199" s="141" t="s">
        <v>173</v>
      </c>
      <c r="BK199" s="143">
        <f>BK200</f>
        <v>0</v>
      </c>
    </row>
    <row r="200" spans="2:65" s="1" customFormat="1" ht="25.5" customHeight="1">
      <c r="B200" s="145"/>
      <c r="C200" s="146" t="s">
        <v>433</v>
      </c>
      <c r="D200" s="146" t="s">
        <v>174</v>
      </c>
      <c r="E200" s="147" t="s">
        <v>434</v>
      </c>
      <c r="F200" s="220" t="s">
        <v>435</v>
      </c>
      <c r="G200" s="220"/>
      <c r="H200" s="220"/>
      <c r="I200" s="220"/>
      <c r="J200" s="148" t="s">
        <v>232</v>
      </c>
      <c r="K200" s="149">
        <v>2090.929</v>
      </c>
      <c r="L200" s="221"/>
      <c r="M200" s="221"/>
      <c r="N200" s="221">
        <f>ROUND(L200*K200,2)</f>
        <v>0</v>
      </c>
      <c r="O200" s="221"/>
      <c r="P200" s="221"/>
      <c r="Q200" s="221"/>
      <c r="R200" s="150"/>
      <c r="T200" s="151" t="s">
        <v>5</v>
      </c>
      <c r="U200" s="41" t="s">
        <v>40</v>
      </c>
      <c r="V200" s="152">
        <v>1.48</v>
      </c>
      <c r="W200" s="152">
        <f>V200*K200</f>
        <v>3094.57492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178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178</v>
      </c>
      <c r="BM200" s="19" t="s">
        <v>436</v>
      </c>
    </row>
    <row r="201" spans="2:63" s="10" customFormat="1" ht="37.35" customHeight="1">
      <c r="B201" s="134"/>
      <c r="C201" s="135"/>
      <c r="D201" s="136" t="s">
        <v>150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30">
        <f>BK201</f>
        <v>0</v>
      </c>
      <c r="O201" s="231"/>
      <c r="P201" s="231"/>
      <c r="Q201" s="231"/>
      <c r="R201" s="137"/>
      <c r="T201" s="138"/>
      <c r="U201" s="135"/>
      <c r="V201" s="135"/>
      <c r="W201" s="139">
        <f>W202</f>
        <v>216.45899999999997</v>
      </c>
      <c r="X201" s="135"/>
      <c r="Y201" s="139">
        <f>Y202</f>
        <v>0.23360000000000003</v>
      </c>
      <c r="Z201" s="135"/>
      <c r="AA201" s="140">
        <f>AA202</f>
        <v>0</v>
      </c>
      <c r="AR201" s="141" t="s">
        <v>83</v>
      </c>
      <c r="AT201" s="142" t="s">
        <v>74</v>
      </c>
      <c r="AU201" s="142" t="s">
        <v>75</v>
      </c>
      <c r="AY201" s="141" t="s">
        <v>173</v>
      </c>
      <c r="BK201" s="143">
        <f>BK202</f>
        <v>0</v>
      </c>
    </row>
    <row r="202" spans="2:63" s="10" customFormat="1" ht="19.9" customHeight="1">
      <c r="B202" s="134"/>
      <c r="C202" s="135"/>
      <c r="D202" s="144" t="s">
        <v>151</v>
      </c>
      <c r="E202" s="144"/>
      <c r="F202" s="144"/>
      <c r="G202" s="144"/>
      <c r="H202" s="144"/>
      <c r="I202" s="144"/>
      <c r="J202" s="144"/>
      <c r="K202" s="144"/>
      <c r="L202" s="144"/>
      <c r="M202" s="144"/>
      <c r="N202" s="226">
        <f>BK202</f>
        <v>0</v>
      </c>
      <c r="O202" s="227"/>
      <c r="P202" s="227"/>
      <c r="Q202" s="227"/>
      <c r="R202" s="137"/>
      <c r="T202" s="138"/>
      <c r="U202" s="135"/>
      <c r="V202" s="135"/>
      <c r="W202" s="139">
        <f>SUM(W203:W205)</f>
        <v>216.45899999999997</v>
      </c>
      <c r="X202" s="135"/>
      <c r="Y202" s="139">
        <f>SUM(Y203:Y205)</f>
        <v>0.23360000000000003</v>
      </c>
      <c r="Z202" s="135"/>
      <c r="AA202" s="140">
        <f>SUM(AA203:AA205)</f>
        <v>0</v>
      </c>
      <c r="AR202" s="141" t="s">
        <v>83</v>
      </c>
      <c r="AT202" s="142" t="s">
        <v>74</v>
      </c>
      <c r="AU202" s="142" t="s">
        <v>83</v>
      </c>
      <c r="AY202" s="141" t="s">
        <v>173</v>
      </c>
      <c r="BK202" s="143">
        <f>SUM(BK203:BK205)</f>
        <v>0</v>
      </c>
    </row>
    <row r="203" spans="2:65" s="1" customFormat="1" ht="25.5" customHeight="1">
      <c r="B203" s="145"/>
      <c r="C203" s="146" t="s">
        <v>437</v>
      </c>
      <c r="D203" s="146" t="s">
        <v>174</v>
      </c>
      <c r="E203" s="147" t="s">
        <v>438</v>
      </c>
      <c r="F203" s="220" t="s">
        <v>439</v>
      </c>
      <c r="G203" s="220"/>
      <c r="H203" s="220"/>
      <c r="I203" s="220"/>
      <c r="J203" s="148" t="s">
        <v>177</v>
      </c>
      <c r="K203" s="149">
        <v>27</v>
      </c>
      <c r="L203" s="221"/>
      <c r="M203" s="221"/>
      <c r="N203" s="221">
        <f>ROUND(L203*K203,2)</f>
        <v>0</v>
      </c>
      <c r="O203" s="221"/>
      <c r="P203" s="221"/>
      <c r="Q203" s="221"/>
      <c r="R203" s="150"/>
      <c r="T203" s="151" t="s">
        <v>5</v>
      </c>
      <c r="U203" s="41" t="s">
        <v>40</v>
      </c>
      <c r="V203" s="152">
        <v>8.017</v>
      </c>
      <c r="W203" s="152">
        <f>V203*K203</f>
        <v>216.45899999999997</v>
      </c>
      <c r="X203" s="152">
        <v>0.00812</v>
      </c>
      <c r="Y203" s="152">
        <f>X203*K203</f>
        <v>0.21924000000000002</v>
      </c>
      <c r="Z203" s="152">
        <v>0</v>
      </c>
      <c r="AA203" s="153">
        <f>Z203*K203</f>
        <v>0</v>
      </c>
      <c r="AR203" s="19" t="s">
        <v>178</v>
      </c>
      <c r="AT203" s="19" t="s">
        <v>174</v>
      </c>
      <c r="AU203" s="19" t="s">
        <v>111</v>
      </c>
      <c r="AY203" s="19" t="s">
        <v>173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178</v>
      </c>
      <c r="BM203" s="19" t="s">
        <v>440</v>
      </c>
    </row>
    <row r="204" spans="2:65" s="1" customFormat="1" ht="25.5" customHeight="1">
      <c r="B204" s="145"/>
      <c r="C204" s="162" t="s">
        <v>441</v>
      </c>
      <c r="D204" s="162" t="s">
        <v>238</v>
      </c>
      <c r="E204" s="163" t="s">
        <v>442</v>
      </c>
      <c r="F204" s="232" t="s">
        <v>443</v>
      </c>
      <c r="G204" s="232"/>
      <c r="H204" s="232"/>
      <c r="I204" s="232"/>
      <c r="J204" s="164" t="s">
        <v>186</v>
      </c>
      <c r="K204" s="165">
        <v>9</v>
      </c>
      <c r="L204" s="233"/>
      <c r="M204" s="233"/>
      <c r="N204" s="233">
        <f>ROUND(L204*K204,2)</f>
        <v>0</v>
      </c>
      <c r="O204" s="234"/>
      <c r="P204" s="234"/>
      <c r="Q204" s="234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0.0014</v>
      </c>
      <c r="Y204" s="152">
        <f>X204*K204</f>
        <v>0.0126</v>
      </c>
      <c r="Z204" s="152">
        <v>0</v>
      </c>
      <c r="AA204" s="153">
        <f>Z204*K204</f>
        <v>0</v>
      </c>
      <c r="AR204" s="19" t="s">
        <v>444</v>
      </c>
      <c r="AT204" s="19" t="s">
        <v>238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444</v>
      </c>
      <c r="BM204" s="19" t="s">
        <v>445</v>
      </c>
    </row>
    <row r="205" spans="2:65" s="1" customFormat="1" ht="25.5" customHeight="1">
      <c r="B205" s="145"/>
      <c r="C205" s="162" t="s">
        <v>446</v>
      </c>
      <c r="D205" s="162" t="s">
        <v>238</v>
      </c>
      <c r="E205" s="163" t="s">
        <v>447</v>
      </c>
      <c r="F205" s="232" t="s">
        <v>448</v>
      </c>
      <c r="G205" s="232"/>
      <c r="H205" s="232"/>
      <c r="I205" s="232"/>
      <c r="J205" s="164" t="s">
        <v>186</v>
      </c>
      <c r="K205" s="165">
        <v>8</v>
      </c>
      <c r="L205" s="233"/>
      <c r="M205" s="233"/>
      <c r="N205" s="233">
        <f>ROUND(L205*K205,2)</f>
        <v>0</v>
      </c>
      <c r="O205" s="234"/>
      <c r="P205" s="234"/>
      <c r="Q205" s="234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0.00022</v>
      </c>
      <c r="Y205" s="152">
        <f>X205*K205</f>
        <v>0.00176</v>
      </c>
      <c r="Z205" s="152">
        <v>0</v>
      </c>
      <c r="AA205" s="153">
        <f>Z205*K205</f>
        <v>0</v>
      </c>
      <c r="AR205" s="19" t="s">
        <v>444</v>
      </c>
      <c r="AT205" s="19" t="s">
        <v>238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444</v>
      </c>
      <c r="BM205" s="19" t="s">
        <v>449</v>
      </c>
    </row>
    <row r="206" spans="2:63" s="10" customFormat="1" ht="37.35" customHeight="1">
      <c r="B206" s="134"/>
      <c r="C206" s="135"/>
      <c r="D206" s="136" t="s">
        <v>152</v>
      </c>
      <c r="E206" s="136"/>
      <c r="F206" s="136"/>
      <c r="G206" s="136"/>
      <c r="H206" s="136"/>
      <c r="I206" s="136"/>
      <c r="J206" s="136"/>
      <c r="K206" s="136"/>
      <c r="L206" s="136"/>
      <c r="M206" s="136"/>
      <c r="N206" s="230">
        <f>BK206</f>
        <v>0</v>
      </c>
      <c r="O206" s="231"/>
      <c r="P206" s="231"/>
      <c r="Q206" s="231"/>
      <c r="R206" s="137"/>
      <c r="T206" s="138"/>
      <c r="U206" s="135"/>
      <c r="V206" s="135"/>
      <c r="W206" s="139">
        <f>W207+W211+W213+W217+W221</f>
        <v>0</v>
      </c>
      <c r="X206" s="135"/>
      <c r="Y206" s="139">
        <f>Y207+Y211+Y213+Y217+Y221</f>
        <v>0</v>
      </c>
      <c r="Z206" s="135"/>
      <c r="AA206" s="140">
        <f>AA207+AA211+AA213+AA217+AA221</f>
        <v>0</v>
      </c>
      <c r="AR206" s="141" t="s">
        <v>191</v>
      </c>
      <c r="AT206" s="142" t="s">
        <v>74</v>
      </c>
      <c r="AU206" s="142" t="s">
        <v>75</v>
      </c>
      <c r="AY206" s="141" t="s">
        <v>173</v>
      </c>
      <c r="BK206" s="143">
        <f>BK207+BK211+BK213+BK217+BK221</f>
        <v>0</v>
      </c>
    </row>
    <row r="207" spans="2:63" s="10" customFormat="1" ht="19.9" customHeight="1">
      <c r="B207" s="134"/>
      <c r="C207" s="135"/>
      <c r="D207" s="144" t="s">
        <v>153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26">
        <f>BK207</f>
        <v>0</v>
      </c>
      <c r="O207" s="227"/>
      <c r="P207" s="227"/>
      <c r="Q207" s="227"/>
      <c r="R207" s="137"/>
      <c r="T207" s="138"/>
      <c r="U207" s="135"/>
      <c r="V207" s="135"/>
      <c r="W207" s="139">
        <f>SUM(W208:W210)</f>
        <v>0</v>
      </c>
      <c r="X207" s="135"/>
      <c r="Y207" s="139">
        <f>SUM(Y208:Y210)</f>
        <v>0</v>
      </c>
      <c r="Z207" s="135"/>
      <c r="AA207" s="140">
        <f>SUM(AA208:AA210)</f>
        <v>0</v>
      </c>
      <c r="AR207" s="141" t="s">
        <v>191</v>
      </c>
      <c r="AT207" s="142" t="s">
        <v>74</v>
      </c>
      <c r="AU207" s="142" t="s">
        <v>83</v>
      </c>
      <c r="AY207" s="141" t="s">
        <v>173</v>
      </c>
      <c r="BK207" s="143">
        <f>SUM(BK208:BK210)</f>
        <v>0</v>
      </c>
    </row>
    <row r="208" spans="2:65" s="1" customFormat="1" ht="16.5" customHeight="1">
      <c r="B208" s="145"/>
      <c r="C208" s="146" t="s">
        <v>450</v>
      </c>
      <c r="D208" s="146" t="s">
        <v>174</v>
      </c>
      <c r="E208" s="147" t="s">
        <v>451</v>
      </c>
      <c r="F208" s="220" t="s">
        <v>452</v>
      </c>
      <c r="G208" s="220"/>
      <c r="H208" s="220"/>
      <c r="I208" s="220"/>
      <c r="J208" s="148" t="s">
        <v>453</v>
      </c>
      <c r="K208" s="149">
        <v>1</v>
      </c>
      <c r="L208" s="221"/>
      <c r="M208" s="221"/>
      <c r="N208" s="221">
        <f>ROUND(L208*K208,2)</f>
        <v>0</v>
      </c>
      <c r="O208" s="221"/>
      <c r="P208" s="221"/>
      <c r="Q208" s="221"/>
      <c r="R208" s="150"/>
      <c r="T208" s="151" t="s">
        <v>5</v>
      </c>
      <c r="U208" s="41" t="s">
        <v>40</v>
      </c>
      <c r="V208" s="152">
        <v>0</v>
      </c>
      <c r="W208" s="152">
        <f>V208*K208</f>
        <v>0</v>
      </c>
      <c r="X208" s="152">
        <v>0</v>
      </c>
      <c r="Y208" s="152">
        <f>X208*K208</f>
        <v>0</v>
      </c>
      <c r="Z208" s="152">
        <v>0</v>
      </c>
      <c r="AA208" s="153">
        <f>Z208*K208</f>
        <v>0</v>
      </c>
      <c r="AR208" s="19" t="s">
        <v>454</v>
      </c>
      <c r="AT208" s="19" t="s">
        <v>174</v>
      </c>
      <c r="AU208" s="19" t="s">
        <v>111</v>
      </c>
      <c r="AY208" s="19" t="s">
        <v>173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19" t="s">
        <v>83</v>
      </c>
      <c r="BK208" s="154">
        <f>ROUND(L208*K208,2)</f>
        <v>0</v>
      </c>
      <c r="BL208" s="19" t="s">
        <v>454</v>
      </c>
      <c r="BM208" s="19" t="s">
        <v>455</v>
      </c>
    </row>
    <row r="209" spans="2:65" s="1" customFormat="1" ht="16.5" customHeight="1">
      <c r="B209" s="145"/>
      <c r="C209" s="146" t="s">
        <v>456</v>
      </c>
      <c r="D209" s="146" t="s">
        <v>174</v>
      </c>
      <c r="E209" s="147" t="s">
        <v>457</v>
      </c>
      <c r="F209" s="220" t="s">
        <v>1405</v>
      </c>
      <c r="G209" s="220"/>
      <c r="H209" s="220"/>
      <c r="I209" s="220"/>
      <c r="J209" s="148" t="s">
        <v>453</v>
      </c>
      <c r="K209" s="149">
        <v>1</v>
      </c>
      <c r="L209" s="221"/>
      <c r="M209" s="221"/>
      <c r="N209" s="221">
        <f>ROUND(L209*K209,2)</f>
        <v>0</v>
      </c>
      <c r="O209" s="221"/>
      <c r="P209" s="221"/>
      <c r="Q209" s="221"/>
      <c r="R209" s="150"/>
      <c r="T209" s="151" t="s">
        <v>5</v>
      </c>
      <c r="U209" s="41" t="s">
        <v>40</v>
      </c>
      <c r="V209" s="152">
        <v>0</v>
      </c>
      <c r="W209" s="152">
        <f>V209*K209</f>
        <v>0</v>
      </c>
      <c r="X209" s="152">
        <v>0</v>
      </c>
      <c r="Y209" s="152">
        <f>X209*K209</f>
        <v>0</v>
      </c>
      <c r="Z209" s="152">
        <v>0</v>
      </c>
      <c r="AA209" s="153">
        <f>Z209*K209</f>
        <v>0</v>
      </c>
      <c r="AR209" s="19" t="s">
        <v>454</v>
      </c>
      <c r="AT209" s="19" t="s">
        <v>174</v>
      </c>
      <c r="AU209" s="19" t="s">
        <v>111</v>
      </c>
      <c r="AY209" s="19" t="s">
        <v>173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19" t="s">
        <v>83</v>
      </c>
      <c r="BK209" s="154">
        <f>ROUND(L209*K209,2)</f>
        <v>0</v>
      </c>
      <c r="BL209" s="19" t="s">
        <v>454</v>
      </c>
      <c r="BM209" s="19" t="s">
        <v>458</v>
      </c>
    </row>
    <row r="210" spans="2:65" s="1" customFormat="1" ht="16.5" customHeight="1">
      <c r="B210" s="145"/>
      <c r="C210" s="146" t="s">
        <v>459</v>
      </c>
      <c r="D210" s="146" t="s">
        <v>174</v>
      </c>
      <c r="E210" s="147" t="s">
        <v>460</v>
      </c>
      <c r="F210" s="220" t="s">
        <v>461</v>
      </c>
      <c r="G210" s="220"/>
      <c r="H210" s="220"/>
      <c r="I210" s="220"/>
      <c r="J210" s="148" t="s">
        <v>453</v>
      </c>
      <c r="K210" s="149">
        <v>1</v>
      </c>
      <c r="L210" s="221"/>
      <c r="M210" s="221"/>
      <c r="N210" s="221">
        <f>ROUND(L210*K210,2)</f>
        <v>0</v>
      </c>
      <c r="O210" s="221"/>
      <c r="P210" s="221"/>
      <c r="Q210" s="221"/>
      <c r="R210" s="150"/>
      <c r="T210" s="151" t="s">
        <v>5</v>
      </c>
      <c r="U210" s="41" t="s">
        <v>40</v>
      </c>
      <c r="V210" s="152">
        <v>0</v>
      </c>
      <c r="W210" s="152">
        <f>V210*K210</f>
        <v>0</v>
      </c>
      <c r="X210" s="152">
        <v>0</v>
      </c>
      <c r="Y210" s="152">
        <f>X210*K210</f>
        <v>0</v>
      </c>
      <c r="Z210" s="152">
        <v>0</v>
      </c>
      <c r="AA210" s="153">
        <f>Z210*K210</f>
        <v>0</v>
      </c>
      <c r="AR210" s="19" t="s">
        <v>454</v>
      </c>
      <c r="AT210" s="19" t="s">
        <v>174</v>
      </c>
      <c r="AU210" s="19" t="s">
        <v>111</v>
      </c>
      <c r="AY210" s="19" t="s">
        <v>173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19" t="s">
        <v>83</v>
      </c>
      <c r="BK210" s="154">
        <f>ROUND(L210*K210,2)</f>
        <v>0</v>
      </c>
      <c r="BL210" s="19" t="s">
        <v>454</v>
      </c>
      <c r="BM210" s="19" t="s">
        <v>462</v>
      </c>
    </row>
    <row r="211" spans="2:63" s="10" customFormat="1" ht="29.85" customHeight="1">
      <c r="B211" s="134"/>
      <c r="C211" s="135"/>
      <c r="D211" s="144" t="s">
        <v>154</v>
      </c>
      <c r="E211" s="144"/>
      <c r="F211" s="144"/>
      <c r="G211" s="144"/>
      <c r="H211" s="144"/>
      <c r="I211" s="144"/>
      <c r="J211" s="144"/>
      <c r="K211" s="144"/>
      <c r="L211" s="144"/>
      <c r="M211" s="144"/>
      <c r="N211" s="228">
        <f>BK211</f>
        <v>0</v>
      </c>
      <c r="O211" s="229"/>
      <c r="P211" s="229"/>
      <c r="Q211" s="229"/>
      <c r="R211" s="137"/>
      <c r="T211" s="138"/>
      <c r="U211" s="135"/>
      <c r="V211" s="135"/>
      <c r="W211" s="139">
        <f>W212</f>
        <v>0</v>
      </c>
      <c r="X211" s="135"/>
      <c r="Y211" s="139">
        <f>Y212</f>
        <v>0</v>
      </c>
      <c r="Z211" s="135"/>
      <c r="AA211" s="140">
        <f>AA212</f>
        <v>0</v>
      </c>
      <c r="AR211" s="141" t="s">
        <v>191</v>
      </c>
      <c r="AT211" s="142" t="s">
        <v>74</v>
      </c>
      <c r="AU211" s="142" t="s">
        <v>83</v>
      </c>
      <c r="AY211" s="141" t="s">
        <v>173</v>
      </c>
      <c r="BK211" s="143">
        <f>BK212</f>
        <v>0</v>
      </c>
    </row>
    <row r="212" spans="2:65" s="1" customFormat="1" ht="16.5" customHeight="1">
      <c r="B212" s="145"/>
      <c r="C212" s="146" t="s">
        <v>463</v>
      </c>
      <c r="D212" s="146" t="s">
        <v>174</v>
      </c>
      <c r="E212" s="147" t="s">
        <v>464</v>
      </c>
      <c r="F212" s="220" t="s">
        <v>465</v>
      </c>
      <c r="G212" s="220"/>
      <c r="H212" s="220"/>
      <c r="I212" s="220"/>
      <c r="J212" s="148" t="s">
        <v>453</v>
      </c>
      <c r="K212" s="149">
        <v>1</v>
      </c>
      <c r="L212" s="221"/>
      <c r="M212" s="221"/>
      <c r="N212" s="221">
        <f>ROUND(L212*K212,2)</f>
        <v>0</v>
      </c>
      <c r="O212" s="221"/>
      <c r="P212" s="221"/>
      <c r="Q212" s="221"/>
      <c r="R212" s="150"/>
      <c r="T212" s="151" t="s">
        <v>5</v>
      </c>
      <c r="U212" s="41" t="s">
        <v>40</v>
      </c>
      <c r="V212" s="152">
        <v>0</v>
      </c>
      <c r="W212" s="152">
        <f>V212*K212</f>
        <v>0</v>
      </c>
      <c r="X212" s="152">
        <v>0</v>
      </c>
      <c r="Y212" s="152">
        <f>X212*K212</f>
        <v>0</v>
      </c>
      <c r="Z212" s="152">
        <v>0</v>
      </c>
      <c r="AA212" s="153">
        <f>Z212*K212</f>
        <v>0</v>
      </c>
      <c r="AR212" s="19" t="s">
        <v>454</v>
      </c>
      <c r="AT212" s="19" t="s">
        <v>174</v>
      </c>
      <c r="AU212" s="19" t="s">
        <v>111</v>
      </c>
      <c r="AY212" s="19" t="s">
        <v>173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19" t="s">
        <v>83</v>
      </c>
      <c r="BK212" s="154">
        <f>ROUND(L212*K212,2)</f>
        <v>0</v>
      </c>
      <c r="BL212" s="19" t="s">
        <v>454</v>
      </c>
      <c r="BM212" s="19" t="s">
        <v>466</v>
      </c>
    </row>
    <row r="213" spans="2:63" s="10" customFormat="1" ht="29.85" customHeight="1">
      <c r="B213" s="134"/>
      <c r="C213" s="135"/>
      <c r="D213" s="144" t="s">
        <v>155</v>
      </c>
      <c r="E213" s="144"/>
      <c r="F213" s="144"/>
      <c r="G213" s="144"/>
      <c r="H213" s="144"/>
      <c r="I213" s="144"/>
      <c r="J213" s="144"/>
      <c r="K213" s="144"/>
      <c r="L213" s="144"/>
      <c r="M213" s="144"/>
      <c r="N213" s="228">
        <f>BK213</f>
        <v>0</v>
      </c>
      <c r="O213" s="229"/>
      <c r="P213" s="229"/>
      <c r="Q213" s="229"/>
      <c r="R213" s="137"/>
      <c r="T213" s="138"/>
      <c r="U213" s="135"/>
      <c r="V213" s="135"/>
      <c r="W213" s="139">
        <f>SUM(W214:W216)</f>
        <v>0</v>
      </c>
      <c r="X213" s="135"/>
      <c r="Y213" s="139">
        <f>SUM(Y214:Y216)</f>
        <v>0</v>
      </c>
      <c r="Z213" s="135"/>
      <c r="AA213" s="140">
        <f>SUM(AA214:AA216)</f>
        <v>0</v>
      </c>
      <c r="AR213" s="141" t="s">
        <v>191</v>
      </c>
      <c r="AT213" s="142" t="s">
        <v>74</v>
      </c>
      <c r="AU213" s="142" t="s">
        <v>83</v>
      </c>
      <c r="AY213" s="141" t="s">
        <v>173</v>
      </c>
      <c r="BK213" s="143">
        <f>SUM(BK214:BK216)</f>
        <v>0</v>
      </c>
    </row>
    <row r="214" spans="2:65" s="1" customFormat="1" ht="16.5" customHeight="1">
      <c r="B214" s="145"/>
      <c r="C214" s="146" t="s">
        <v>467</v>
      </c>
      <c r="D214" s="146" t="s">
        <v>174</v>
      </c>
      <c r="E214" s="147" t="s">
        <v>468</v>
      </c>
      <c r="F214" s="220" t="s">
        <v>469</v>
      </c>
      <c r="G214" s="220"/>
      <c r="H214" s="220"/>
      <c r="I214" s="220"/>
      <c r="J214" s="148" t="s">
        <v>453</v>
      </c>
      <c r="K214" s="149">
        <v>1</v>
      </c>
      <c r="L214" s="221"/>
      <c r="M214" s="221"/>
      <c r="N214" s="221">
        <f>ROUND(L214*K214,2)</f>
        <v>0</v>
      </c>
      <c r="O214" s="221"/>
      <c r="P214" s="221"/>
      <c r="Q214" s="221"/>
      <c r="R214" s="150"/>
      <c r="T214" s="151" t="s">
        <v>5</v>
      </c>
      <c r="U214" s="41" t="s">
        <v>40</v>
      </c>
      <c r="V214" s="152">
        <v>0</v>
      </c>
      <c r="W214" s="152">
        <f>V214*K214</f>
        <v>0</v>
      </c>
      <c r="X214" s="152">
        <v>0</v>
      </c>
      <c r="Y214" s="152">
        <f>X214*K214</f>
        <v>0</v>
      </c>
      <c r="Z214" s="152">
        <v>0</v>
      </c>
      <c r="AA214" s="153">
        <f>Z214*K214</f>
        <v>0</v>
      </c>
      <c r="AR214" s="19" t="s">
        <v>454</v>
      </c>
      <c r="AT214" s="19" t="s">
        <v>174</v>
      </c>
      <c r="AU214" s="19" t="s">
        <v>111</v>
      </c>
      <c r="AY214" s="19" t="s">
        <v>173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19" t="s">
        <v>83</v>
      </c>
      <c r="BK214" s="154">
        <f>ROUND(L214*K214,2)</f>
        <v>0</v>
      </c>
      <c r="BL214" s="19" t="s">
        <v>454</v>
      </c>
      <c r="BM214" s="19" t="s">
        <v>470</v>
      </c>
    </row>
    <row r="215" spans="2:65" s="1" customFormat="1" ht="16.5" customHeight="1">
      <c r="B215" s="145"/>
      <c r="C215" s="146" t="s">
        <v>471</v>
      </c>
      <c r="D215" s="146" t="s">
        <v>174</v>
      </c>
      <c r="E215" s="147" t="s">
        <v>472</v>
      </c>
      <c r="F215" s="220" t="s">
        <v>473</v>
      </c>
      <c r="G215" s="220"/>
      <c r="H215" s="220"/>
      <c r="I215" s="220"/>
      <c r="J215" s="148" t="s">
        <v>453</v>
      </c>
      <c r="K215" s="149">
        <v>1</v>
      </c>
      <c r="L215" s="221"/>
      <c r="M215" s="221"/>
      <c r="N215" s="221">
        <f>ROUND(L215*K215,2)</f>
        <v>0</v>
      </c>
      <c r="O215" s="221"/>
      <c r="P215" s="221"/>
      <c r="Q215" s="221"/>
      <c r="R215" s="150"/>
      <c r="T215" s="151" t="s">
        <v>5</v>
      </c>
      <c r="U215" s="41" t="s">
        <v>40</v>
      </c>
      <c r="V215" s="152">
        <v>0</v>
      </c>
      <c r="W215" s="152">
        <f>V215*K215</f>
        <v>0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9" t="s">
        <v>454</v>
      </c>
      <c r="AT215" s="19" t="s">
        <v>174</v>
      </c>
      <c r="AU215" s="19" t="s">
        <v>111</v>
      </c>
      <c r="AY215" s="19" t="s">
        <v>173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19" t="s">
        <v>83</v>
      </c>
      <c r="BK215" s="154">
        <f>ROUND(L215*K215,2)</f>
        <v>0</v>
      </c>
      <c r="BL215" s="19" t="s">
        <v>454</v>
      </c>
      <c r="BM215" s="19" t="s">
        <v>474</v>
      </c>
    </row>
    <row r="216" spans="2:65" s="1" customFormat="1" ht="16.5" customHeight="1">
      <c r="B216" s="145"/>
      <c r="C216" s="146" t="s">
        <v>475</v>
      </c>
      <c r="D216" s="146" t="s">
        <v>174</v>
      </c>
      <c r="E216" s="147" t="s">
        <v>476</v>
      </c>
      <c r="F216" s="220" t="s">
        <v>477</v>
      </c>
      <c r="G216" s="220"/>
      <c r="H216" s="220"/>
      <c r="I216" s="220"/>
      <c r="J216" s="148" t="s">
        <v>453</v>
      </c>
      <c r="K216" s="149">
        <v>1</v>
      </c>
      <c r="L216" s="221"/>
      <c r="M216" s="221"/>
      <c r="N216" s="221">
        <f>ROUND(L216*K216,2)</f>
        <v>0</v>
      </c>
      <c r="O216" s="221"/>
      <c r="P216" s="221"/>
      <c r="Q216" s="221"/>
      <c r="R216" s="150"/>
      <c r="T216" s="151" t="s">
        <v>5</v>
      </c>
      <c r="U216" s="41" t="s">
        <v>40</v>
      </c>
      <c r="V216" s="152">
        <v>0</v>
      </c>
      <c r="W216" s="152">
        <f>V216*K216</f>
        <v>0</v>
      </c>
      <c r="X216" s="152">
        <v>0</v>
      </c>
      <c r="Y216" s="152">
        <f>X216*K216</f>
        <v>0</v>
      </c>
      <c r="Z216" s="152">
        <v>0</v>
      </c>
      <c r="AA216" s="153">
        <f>Z216*K216</f>
        <v>0</v>
      </c>
      <c r="AR216" s="19" t="s">
        <v>454</v>
      </c>
      <c r="AT216" s="19" t="s">
        <v>174</v>
      </c>
      <c r="AU216" s="19" t="s">
        <v>111</v>
      </c>
      <c r="AY216" s="19" t="s">
        <v>173</v>
      </c>
      <c r="BE216" s="154">
        <f>IF(U216="základní",N216,0)</f>
        <v>0</v>
      </c>
      <c r="BF216" s="154">
        <f>IF(U216="snížená",N216,0)</f>
        <v>0</v>
      </c>
      <c r="BG216" s="154">
        <f>IF(U216="zákl. přenesená",N216,0)</f>
        <v>0</v>
      </c>
      <c r="BH216" s="154">
        <f>IF(U216="sníž. přenesená",N216,0)</f>
        <v>0</v>
      </c>
      <c r="BI216" s="154">
        <f>IF(U216="nulová",N216,0)</f>
        <v>0</v>
      </c>
      <c r="BJ216" s="19" t="s">
        <v>83</v>
      </c>
      <c r="BK216" s="154">
        <f>ROUND(L216*K216,2)</f>
        <v>0</v>
      </c>
      <c r="BL216" s="19" t="s">
        <v>454</v>
      </c>
      <c r="BM216" s="19" t="s">
        <v>478</v>
      </c>
    </row>
    <row r="217" spans="2:63" s="10" customFormat="1" ht="29.85" customHeight="1">
      <c r="B217" s="134"/>
      <c r="C217" s="135"/>
      <c r="D217" s="144" t="s">
        <v>156</v>
      </c>
      <c r="E217" s="144"/>
      <c r="F217" s="144"/>
      <c r="G217" s="144"/>
      <c r="H217" s="144"/>
      <c r="I217" s="144"/>
      <c r="J217" s="144"/>
      <c r="K217" s="144"/>
      <c r="L217" s="144"/>
      <c r="M217" s="144"/>
      <c r="N217" s="228">
        <f>BK217</f>
        <v>0</v>
      </c>
      <c r="O217" s="229"/>
      <c r="P217" s="229"/>
      <c r="Q217" s="229"/>
      <c r="R217" s="137"/>
      <c r="T217" s="138"/>
      <c r="U217" s="135"/>
      <c r="V217" s="135"/>
      <c r="W217" s="139">
        <f>SUM(W218:W220)</f>
        <v>0</v>
      </c>
      <c r="X217" s="135"/>
      <c r="Y217" s="139">
        <f>SUM(Y218:Y220)</f>
        <v>0</v>
      </c>
      <c r="Z217" s="135"/>
      <c r="AA217" s="140">
        <f>SUM(AA218:AA220)</f>
        <v>0</v>
      </c>
      <c r="AR217" s="141" t="s">
        <v>191</v>
      </c>
      <c r="AT217" s="142" t="s">
        <v>74</v>
      </c>
      <c r="AU217" s="142" t="s">
        <v>83</v>
      </c>
      <c r="AY217" s="141" t="s">
        <v>173</v>
      </c>
      <c r="BK217" s="143">
        <f>SUM(BK218:BK220)</f>
        <v>0</v>
      </c>
    </row>
    <row r="218" spans="2:65" s="1" customFormat="1" ht="16.5" customHeight="1">
      <c r="B218" s="145"/>
      <c r="C218" s="146" t="s">
        <v>479</v>
      </c>
      <c r="D218" s="146" t="s">
        <v>174</v>
      </c>
      <c r="E218" s="147" t="s">
        <v>480</v>
      </c>
      <c r="F218" s="220" t="s">
        <v>481</v>
      </c>
      <c r="G218" s="220"/>
      <c r="H218" s="220"/>
      <c r="I218" s="220"/>
      <c r="J218" s="148" t="s">
        <v>453</v>
      </c>
      <c r="K218" s="149">
        <v>1</v>
      </c>
      <c r="L218" s="221"/>
      <c r="M218" s="221"/>
      <c r="N218" s="221">
        <f>ROUND(L218*K218,2)</f>
        <v>0</v>
      </c>
      <c r="O218" s="221"/>
      <c r="P218" s="221"/>
      <c r="Q218" s="221"/>
      <c r="R218" s="150"/>
      <c r="T218" s="151" t="s">
        <v>5</v>
      </c>
      <c r="U218" s="41" t="s">
        <v>40</v>
      </c>
      <c r="V218" s="152">
        <v>0</v>
      </c>
      <c r="W218" s="152">
        <f>V218*K218</f>
        <v>0</v>
      </c>
      <c r="X218" s="152">
        <v>0</v>
      </c>
      <c r="Y218" s="152">
        <f>X218*K218</f>
        <v>0</v>
      </c>
      <c r="Z218" s="152">
        <v>0</v>
      </c>
      <c r="AA218" s="153">
        <f>Z218*K218</f>
        <v>0</v>
      </c>
      <c r="AR218" s="19" t="s">
        <v>454</v>
      </c>
      <c r="AT218" s="19" t="s">
        <v>174</v>
      </c>
      <c r="AU218" s="19" t="s">
        <v>111</v>
      </c>
      <c r="AY218" s="19" t="s">
        <v>173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19" t="s">
        <v>83</v>
      </c>
      <c r="BK218" s="154">
        <f>ROUND(L218*K218,2)</f>
        <v>0</v>
      </c>
      <c r="BL218" s="19" t="s">
        <v>454</v>
      </c>
      <c r="BM218" s="19" t="s">
        <v>482</v>
      </c>
    </row>
    <row r="219" spans="2:65" s="1" customFormat="1" ht="25.5" customHeight="1">
      <c r="B219" s="145"/>
      <c r="C219" s="146" t="s">
        <v>483</v>
      </c>
      <c r="D219" s="146" t="s">
        <v>174</v>
      </c>
      <c r="E219" s="147" t="s">
        <v>484</v>
      </c>
      <c r="F219" s="220" t="s">
        <v>1406</v>
      </c>
      <c r="G219" s="220"/>
      <c r="H219" s="220"/>
      <c r="I219" s="220"/>
      <c r="J219" s="148" t="s">
        <v>453</v>
      </c>
      <c r="K219" s="149">
        <v>1</v>
      </c>
      <c r="L219" s="221"/>
      <c r="M219" s="221"/>
      <c r="N219" s="221">
        <f>ROUND(L219*K219,2)</f>
        <v>0</v>
      </c>
      <c r="O219" s="221"/>
      <c r="P219" s="221"/>
      <c r="Q219" s="221"/>
      <c r="R219" s="150"/>
      <c r="T219" s="151" t="s">
        <v>5</v>
      </c>
      <c r="U219" s="41" t="s">
        <v>40</v>
      </c>
      <c r="V219" s="152">
        <v>0</v>
      </c>
      <c r="W219" s="152">
        <f>V219*K219</f>
        <v>0</v>
      </c>
      <c r="X219" s="152">
        <v>0</v>
      </c>
      <c r="Y219" s="152">
        <f>X219*K219</f>
        <v>0</v>
      </c>
      <c r="Z219" s="152">
        <v>0</v>
      </c>
      <c r="AA219" s="153">
        <f>Z219*K219</f>
        <v>0</v>
      </c>
      <c r="AR219" s="19" t="s">
        <v>454</v>
      </c>
      <c r="AT219" s="19" t="s">
        <v>174</v>
      </c>
      <c r="AU219" s="19" t="s">
        <v>111</v>
      </c>
      <c r="AY219" s="19" t="s">
        <v>173</v>
      </c>
      <c r="BE219" s="154">
        <f>IF(U219="základní",N219,0)</f>
        <v>0</v>
      </c>
      <c r="BF219" s="154">
        <f>IF(U219="snížená",N219,0)</f>
        <v>0</v>
      </c>
      <c r="BG219" s="154">
        <f>IF(U219="zákl. přenesená",N219,0)</f>
        <v>0</v>
      </c>
      <c r="BH219" s="154">
        <f>IF(U219="sníž. přenesená",N219,0)</f>
        <v>0</v>
      </c>
      <c r="BI219" s="154">
        <f>IF(U219="nulová",N219,0)</f>
        <v>0</v>
      </c>
      <c r="BJ219" s="19" t="s">
        <v>83</v>
      </c>
      <c r="BK219" s="154">
        <f>ROUND(L219*K219,2)</f>
        <v>0</v>
      </c>
      <c r="BL219" s="19" t="s">
        <v>454</v>
      </c>
      <c r="BM219" s="19" t="s">
        <v>485</v>
      </c>
    </row>
    <row r="220" spans="2:65" s="1" customFormat="1" ht="25.5" customHeight="1">
      <c r="B220" s="145"/>
      <c r="C220" s="146" t="s">
        <v>486</v>
      </c>
      <c r="D220" s="146" t="s">
        <v>174</v>
      </c>
      <c r="E220" s="147" t="s">
        <v>487</v>
      </c>
      <c r="F220" s="220" t="s">
        <v>1407</v>
      </c>
      <c r="G220" s="220"/>
      <c r="H220" s="220"/>
      <c r="I220" s="220"/>
      <c r="J220" s="148" t="s">
        <v>453</v>
      </c>
      <c r="K220" s="149">
        <v>1</v>
      </c>
      <c r="L220" s="221">
        <v>0</v>
      </c>
      <c r="M220" s="221"/>
      <c r="N220" s="221">
        <f>ROUND(L220*K220,2)</f>
        <v>0</v>
      </c>
      <c r="O220" s="221"/>
      <c r="P220" s="221"/>
      <c r="Q220" s="221"/>
      <c r="R220" s="150"/>
      <c r="T220" s="151" t="s">
        <v>5</v>
      </c>
      <c r="U220" s="41" t="s">
        <v>40</v>
      </c>
      <c r="V220" s="152">
        <v>0</v>
      </c>
      <c r="W220" s="152">
        <f>V220*K220</f>
        <v>0</v>
      </c>
      <c r="X220" s="152">
        <v>0</v>
      </c>
      <c r="Y220" s="152">
        <f>X220*K220</f>
        <v>0</v>
      </c>
      <c r="Z220" s="152">
        <v>0</v>
      </c>
      <c r="AA220" s="153">
        <f>Z220*K220</f>
        <v>0</v>
      </c>
      <c r="AR220" s="19" t="s">
        <v>454</v>
      </c>
      <c r="AT220" s="19" t="s">
        <v>174</v>
      </c>
      <c r="AU220" s="19" t="s">
        <v>111</v>
      </c>
      <c r="AY220" s="19" t="s">
        <v>173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19" t="s">
        <v>83</v>
      </c>
      <c r="BK220" s="154">
        <f>ROUND(L220*K220,2)</f>
        <v>0</v>
      </c>
      <c r="BL220" s="19" t="s">
        <v>454</v>
      </c>
      <c r="BM220" s="19" t="s">
        <v>488</v>
      </c>
    </row>
    <row r="221" spans="2:63" s="10" customFormat="1" ht="29.85" customHeight="1">
      <c r="B221" s="134"/>
      <c r="C221" s="135"/>
      <c r="D221" s="144" t="s">
        <v>157</v>
      </c>
      <c r="E221" s="144"/>
      <c r="F221" s="144"/>
      <c r="G221" s="144"/>
      <c r="H221" s="144"/>
      <c r="I221" s="144"/>
      <c r="J221" s="144"/>
      <c r="K221" s="144"/>
      <c r="L221" s="144"/>
      <c r="M221" s="144"/>
      <c r="N221" s="228">
        <f>BK221</f>
        <v>0</v>
      </c>
      <c r="O221" s="229"/>
      <c r="P221" s="229"/>
      <c r="Q221" s="229"/>
      <c r="R221" s="137"/>
      <c r="T221" s="138"/>
      <c r="U221" s="135"/>
      <c r="V221" s="135"/>
      <c r="W221" s="139">
        <f>W222</f>
        <v>0</v>
      </c>
      <c r="X221" s="135"/>
      <c r="Y221" s="139">
        <f>Y222</f>
        <v>0</v>
      </c>
      <c r="Z221" s="135"/>
      <c r="AA221" s="140">
        <f>AA222</f>
        <v>0</v>
      </c>
      <c r="AR221" s="141" t="s">
        <v>191</v>
      </c>
      <c r="AT221" s="142" t="s">
        <v>74</v>
      </c>
      <c r="AU221" s="142" t="s">
        <v>83</v>
      </c>
      <c r="AY221" s="141" t="s">
        <v>173</v>
      </c>
      <c r="BK221" s="143">
        <f>BK222</f>
        <v>0</v>
      </c>
    </row>
    <row r="222" spans="2:65" s="1" customFormat="1" ht="16.5" customHeight="1">
      <c r="B222" s="145"/>
      <c r="C222" s="146" t="s">
        <v>489</v>
      </c>
      <c r="D222" s="146" t="s">
        <v>174</v>
      </c>
      <c r="E222" s="147" t="s">
        <v>490</v>
      </c>
      <c r="F222" s="220" t="s">
        <v>491</v>
      </c>
      <c r="G222" s="220"/>
      <c r="H222" s="220"/>
      <c r="I222" s="220"/>
      <c r="J222" s="148" t="s">
        <v>453</v>
      </c>
      <c r="K222" s="149">
        <v>1</v>
      </c>
      <c r="L222" s="221">
        <v>0</v>
      </c>
      <c r="M222" s="221"/>
      <c r="N222" s="221">
        <f>ROUND(L222*K222,2)</f>
        <v>0</v>
      </c>
      <c r="O222" s="221"/>
      <c r="P222" s="221"/>
      <c r="Q222" s="221"/>
      <c r="R222" s="150"/>
      <c r="T222" s="151" t="s">
        <v>5</v>
      </c>
      <c r="U222" s="159" t="s">
        <v>40</v>
      </c>
      <c r="V222" s="160">
        <v>0</v>
      </c>
      <c r="W222" s="160">
        <f>V222*K222</f>
        <v>0</v>
      </c>
      <c r="X222" s="160">
        <v>0</v>
      </c>
      <c r="Y222" s="160">
        <f>X222*K222</f>
        <v>0</v>
      </c>
      <c r="Z222" s="160">
        <v>0</v>
      </c>
      <c r="AA222" s="161">
        <f>Z222*K222</f>
        <v>0</v>
      </c>
      <c r="AR222" s="19" t="s">
        <v>454</v>
      </c>
      <c r="AT222" s="19" t="s">
        <v>174</v>
      </c>
      <c r="AU222" s="19" t="s">
        <v>111</v>
      </c>
      <c r="AY222" s="19" t="s">
        <v>173</v>
      </c>
      <c r="BE222" s="154">
        <f>IF(U222="základní",N222,0)</f>
        <v>0</v>
      </c>
      <c r="BF222" s="154">
        <f>IF(U222="snížená",N222,0)</f>
        <v>0</v>
      </c>
      <c r="BG222" s="154">
        <f>IF(U222="zákl. přenesená",N222,0)</f>
        <v>0</v>
      </c>
      <c r="BH222" s="154">
        <f>IF(U222="sníž. přenesená",N222,0)</f>
        <v>0</v>
      </c>
      <c r="BI222" s="154">
        <f>IF(U222="nulová",N222,0)</f>
        <v>0</v>
      </c>
      <c r="BJ222" s="19" t="s">
        <v>83</v>
      </c>
      <c r="BK222" s="154">
        <f>ROUND(L222*K222,2)</f>
        <v>0</v>
      </c>
      <c r="BL222" s="19" t="s">
        <v>454</v>
      </c>
      <c r="BM222" s="19" t="s">
        <v>492</v>
      </c>
    </row>
    <row r="223" spans="2:18" s="1" customFormat="1" ht="6.95" customHeight="1">
      <c r="B223" s="56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8"/>
    </row>
  </sheetData>
  <mergeCells count="32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2:I152"/>
    <mergeCell ref="L152:M152"/>
    <mergeCell ref="N152:Q152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H1:K1"/>
    <mergeCell ref="S2:AC2"/>
    <mergeCell ref="F222:I222"/>
    <mergeCell ref="L222:M222"/>
    <mergeCell ref="N222:Q222"/>
    <mergeCell ref="N126:Q126"/>
    <mergeCell ref="N127:Q127"/>
    <mergeCell ref="N128:Q128"/>
    <mergeCell ref="N149:Q149"/>
    <mergeCell ref="N151:Q151"/>
    <mergeCell ref="N153:Q153"/>
    <mergeCell ref="N155:Q155"/>
    <mergeCell ref="N191:Q191"/>
    <mergeCell ref="N196:Q196"/>
    <mergeCell ref="N199:Q199"/>
    <mergeCell ref="N201:Q201"/>
    <mergeCell ref="N202:Q202"/>
    <mergeCell ref="N206:Q206"/>
    <mergeCell ref="N207:Q207"/>
    <mergeCell ref="N211:Q211"/>
    <mergeCell ref="N213:Q213"/>
    <mergeCell ref="N217:Q217"/>
    <mergeCell ref="N221:Q221"/>
    <mergeCell ref="F218:I218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2"/>
  <sheetViews>
    <sheetView showGridLines="0" workbookViewId="0" topLeftCell="A1">
      <pane ySplit="1" topLeftCell="A191" activePane="bottomLeft" state="frozen"/>
      <selection pane="bottomLeft" activeCell="L126" sqref="L126:M3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87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493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N104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ROUND((SUM(BE104:BE105)+SUM(BE123:BE191)),2)</f>
        <v>0</v>
      </c>
      <c r="I32" s="237"/>
      <c r="J32" s="237"/>
      <c r="K32" s="33"/>
      <c r="L32" s="33"/>
      <c r="M32" s="248">
        <f>ROUND(ROUND((SUM(BE104:BE105)+SUM(BE123:BE191)),2)*F32,2)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ROUND((SUM(BF104:BF105)+SUM(BF123:BF191)),2)</f>
        <v>0</v>
      </c>
      <c r="I33" s="237"/>
      <c r="J33" s="237"/>
      <c r="K33" s="33"/>
      <c r="L33" s="33"/>
      <c r="M33" s="248">
        <f>ROUND(ROUND((SUM(BF104:BF105)+SUM(BF123:BF191)),2)*F33,2)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ROUND((SUM(BG104:BG105)+SUM(BG123:BG191)),2)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ROUND((SUM(BH104:BH105)+SUM(BH123:BH191)),2)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ROUND((SUM(BI104:BI105)+SUM(BI123:BI191)),2)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SO-01 P - Splašková kanalizace - přípojky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N123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N124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N125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N146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N148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N150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N168</f>
        <v>0</v>
      </c>
      <c r="O94" s="183"/>
      <c r="P94" s="183"/>
      <c r="Q94" s="183"/>
      <c r="R94" s="124"/>
    </row>
    <row r="95" spans="2:18" s="7" customFormat="1" ht="24.95" customHeight="1">
      <c r="B95" s="118"/>
      <c r="C95" s="119"/>
      <c r="D95" s="120" t="s">
        <v>150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5">
        <f>N170</f>
        <v>0</v>
      </c>
      <c r="O95" s="243"/>
      <c r="P95" s="243"/>
      <c r="Q95" s="243"/>
      <c r="R95" s="121"/>
    </row>
    <row r="96" spans="2:18" s="8" customFormat="1" ht="19.9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N171</f>
        <v>0</v>
      </c>
      <c r="O96" s="183"/>
      <c r="P96" s="183"/>
      <c r="Q96" s="183"/>
      <c r="R96" s="124"/>
    </row>
    <row r="97" spans="2:18" s="7" customFormat="1" ht="24.95" customHeight="1">
      <c r="B97" s="118"/>
      <c r="C97" s="119"/>
      <c r="D97" s="120" t="s">
        <v>152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25">
        <f>N175</f>
        <v>0</v>
      </c>
      <c r="O97" s="243"/>
      <c r="P97" s="243"/>
      <c r="Q97" s="243"/>
      <c r="R97" s="121"/>
    </row>
    <row r="98" spans="2:18" s="8" customFormat="1" ht="19.9" customHeight="1">
      <c r="B98" s="122"/>
      <c r="C98" s="96"/>
      <c r="D98" s="123" t="s">
        <v>153</v>
      </c>
      <c r="E98" s="96"/>
      <c r="F98" s="96"/>
      <c r="G98" s="96"/>
      <c r="H98" s="96"/>
      <c r="I98" s="96"/>
      <c r="J98" s="96"/>
      <c r="K98" s="96"/>
      <c r="L98" s="96"/>
      <c r="M98" s="96"/>
      <c r="N98" s="182">
        <f>N176</f>
        <v>0</v>
      </c>
      <c r="O98" s="183"/>
      <c r="P98" s="183"/>
      <c r="Q98" s="183"/>
      <c r="R98" s="124"/>
    </row>
    <row r="99" spans="2:18" s="8" customFormat="1" ht="19.9" customHeight="1">
      <c r="B99" s="122"/>
      <c r="C99" s="96"/>
      <c r="D99" s="123" t="s">
        <v>154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N180</f>
        <v>0</v>
      </c>
      <c r="O99" s="183"/>
      <c r="P99" s="183"/>
      <c r="Q99" s="183"/>
      <c r="R99" s="124"/>
    </row>
    <row r="100" spans="2:18" s="8" customFormat="1" ht="19.9" customHeight="1">
      <c r="B100" s="122"/>
      <c r="C100" s="96"/>
      <c r="D100" s="123" t="s">
        <v>155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82">
        <f>N182</f>
        <v>0</v>
      </c>
      <c r="O100" s="183"/>
      <c r="P100" s="183"/>
      <c r="Q100" s="183"/>
      <c r="R100" s="124"/>
    </row>
    <row r="101" spans="2:18" s="8" customFormat="1" ht="19.9" customHeight="1">
      <c r="B101" s="122"/>
      <c r="C101" s="96"/>
      <c r="D101" s="123" t="s">
        <v>156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82">
        <f>N186</f>
        <v>0</v>
      </c>
      <c r="O101" s="183"/>
      <c r="P101" s="183"/>
      <c r="Q101" s="183"/>
      <c r="R101" s="124"/>
    </row>
    <row r="102" spans="2:18" s="8" customFormat="1" ht="19.9" customHeight="1">
      <c r="B102" s="122"/>
      <c r="C102" s="96"/>
      <c r="D102" s="123" t="s">
        <v>157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82">
        <f>N190</f>
        <v>0</v>
      </c>
      <c r="O102" s="183"/>
      <c r="P102" s="183"/>
      <c r="Q102" s="183"/>
      <c r="R102" s="124"/>
    </row>
    <row r="103" spans="2:18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7" t="s">
        <v>158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44">
        <v>0</v>
      </c>
      <c r="O104" s="245"/>
      <c r="P104" s="245"/>
      <c r="Q104" s="245"/>
      <c r="R104" s="34"/>
      <c r="T104" s="125"/>
      <c r="U104" s="126" t="s">
        <v>39</v>
      </c>
    </row>
    <row r="105" spans="2:18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8" t="s">
        <v>125</v>
      </c>
      <c r="D106" s="109"/>
      <c r="E106" s="109"/>
      <c r="F106" s="109"/>
      <c r="G106" s="109"/>
      <c r="H106" s="109"/>
      <c r="I106" s="109"/>
      <c r="J106" s="109"/>
      <c r="K106" s="109"/>
      <c r="L106" s="179">
        <f>ROUND(SUM(N88+N104),2)</f>
        <v>0</v>
      </c>
      <c r="M106" s="179"/>
      <c r="N106" s="179"/>
      <c r="O106" s="179"/>
      <c r="P106" s="179"/>
      <c r="Q106" s="179"/>
      <c r="R106" s="34"/>
    </row>
    <row r="107" spans="2:18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95" customHeight="1">
      <c r="B112" s="32"/>
      <c r="C112" s="203" t="s">
        <v>159</v>
      </c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0" customHeight="1">
      <c r="B114" s="32"/>
      <c r="C114" s="29" t="s">
        <v>17</v>
      </c>
      <c r="D114" s="33"/>
      <c r="E114" s="33"/>
      <c r="F114" s="238" t="str">
        <f>F6</f>
        <v>Milevsko -  Švermova ul. III. etapa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3"/>
      <c r="R114" s="34"/>
    </row>
    <row r="115" spans="2:18" s="1" customFormat="1" ht="36.95" customHeight="1">
      <c r="B115" s="32"/>
      <c r="C115" s="66" t="s">
        <v>132</v>
      </c>
      <c r="D115" s="33"/>
      <c r="E115" s="33"/>
      <c r="F115" s="205" t="str">
        <f>F7</f>
        <v>SO-01 P - Splašková kanalizace - přípojky</v>
      </c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9" t="s">
        <v>21</v>
      </c>
      <c r="D117" s="33"/>
      <c r="E117" s="33"/>
      <c r="F117" s="27" t="str">
        <f>F9</f>
        <v xml:space="preserve"> </v>
      </c>
      <c r="G117" s="33"/>
      <c r="H117" s="33"/>
      <c r="I117" s="33"/>
      <c r="J117" s="33"/>
      <c r="K117" s="29" t="s">
        <v>23</v>
      </c>
      <c r="L117" s="33"/>
      <c r="M117" s="240" t="str">
        <f>IF(O9="","",O9)</f>
        <v>24. 8. 2017</v>
      </c>
      <c r="N117" s="240"/>
      <c r="O117" s="240"/>
      <c r="P117" s="240"/>
      <c r="Q117" s="33"/>
      <c r="R117" s="34"/>
    </row>
    <row r="118" spans="2:18" s="1" customFormat="1" ht="6.9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5">
      <c r="B119" s="32"/>
      <c r="C119" s="29" t="s">
        <v>25</v>
      </c>
      <c r="D119" s="33"/>
      <c r="E119" s="33"/>
      <c r="F119" s="27" t="str">
        <f>E12</f>
        <v>Město Milevsko, nám. E. Beneše 420, 39901 Milevsko</v>
      </c>
      <c r="G119" s="33"/>
      <c r="H119" s="33"/>
      <c r="I119" s="33"/>
      <c r="J119" s="33"/>
      <c r="K119" s="29" t="s">
        <v>30</v>
      </c>
      <c r="L119" s="33"/>
      <c r="M119" s="216" t="str">
        <f>E18</f>
        <v>Ing.Luboš Vaniš,VL PROJEKT,Líšnice 72,39901 Sepekov</v>
      </c>
      <c r="N119" s="216"/>
      <c r="O119" s="216"/>
      <c r="P119" s="216"/>
      <c r="Q119" s="216"/>
      <c r="R119" s="34"/>
    </row>
    <row r="120" spans="2:18" s="1" customFormat="1" ht="14.45" customHeight="1">
      <c r="B120" s="32"/>
      <c r="C120" s="29" t="s">
        <v>29</v>
      </c>
      <c r="D120" s="33"/>
      <c r="E120" s="33"/>
      <c r="F120" s="27" t="str">
        <f>IF(E15="","",E15)</f>
        <v xml:space="preserve"> </v>
      </c>
      <c r="G120" s="33"/>
      <c r="H120" s="33"/>
      <c r="I120" s="33"/>
      <c r="J120" s="33"/>
      <c r="K120" s="29" t="s">
        <v>34</v>
      </c>
      <c r="L120" s="33"/>
      <c r="M120" s="216" t="str">
        <f>E21</f>
        <v xml:space="preserve"> </v>
      </c>
      <c r="N120" s="216"/>
      <c r="O120" s="216"/>
      <c r="P120" s="216"/>
      <c r="Q120" s="216"/>
      <c r="R120" s="34"/>
    </row>
    <row r="121" spans="2:18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9" customFormat="1" ht="29.25" customHeight="1">
      <c r="B122" s="127"/>
      <c r="C122" s="128" t="s">
        <v>160</v>
      </c>
      <c r="D122" s="129" t="s">
        <v>161</v>
      </c>
      <c r="E122" s="129" t="s">
        <v>57</v>
      </c>
      <c r="F122" s="241" t="s">
        <v>162</v>
      </c>
      <c r="G122" s="241"/>
      <c r="H122" s="241"/>
      <c r="I122" s="241"/>
      <c r="J122" s="129" t="s">
        <v>163</v>
      </c>
      <c r="K122" s="129" t="s">
        <v>164</v>
      </c>
      <c r="L122" s="241" t="s">
        <v>165</v>
      </c>
      <c r="M122" s="241"/>
      <c r="N122" s="241" t="s">
        <v>138</v>
      </c>
      <c r="O122" s="241"/>
      <c r="P122" s="241"/>
      <c r="Q122" s="242"/>
      <c r="R122" s="130"/>
      <c r="T122" s="73" t="s">
        <v>166</v>
      </c>
      <c r="U122" s="74" t="s">
        <v>39</v>
      </c>
      <c r="V122" s="74" t="s">
        <v>167</v>
      </c>
      <c r="W122" s="74" t="s">
        <v>168</v>
      </c>
      <c r="X122" s="74" t="s">
        <v>169</v>
      </c>
      <c r="Y122" s="74" t="s">
        <v>170</v>
      </c>
      <c r="Z122" s="74" t="s">
        <v>171</v>
      </c>
      <c r="AA122" s="75" t="s">
        <v>172</v>
      </c>
    </row>
    <row r="123" spans="2:63" s="1" customFormat="1" ht="29.25" customHeight="1">
      <c r="B123" s="32"/>
      <c r="C123" s="77" t="s">
        <v>134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22">
        <f>BK123</f>
        <v>0</v>
      </c>
      <c r="O123" s="223"/>
      <c r="P123" s="223"/>
      <c r="Q123" s="223"/>
      <c r="R123" s="34"/>
      <c r="T123" s="76"/>
      <c r="U123" s="48"/>
      <c r="V123" s="48"/>
      <c r="W123" s="131">
        <f>W124+W170+W175</f>
        <v>2946.1535000000003</v>
      </c>
      <c r="X123" s="48"/>
      <c r="Y123" s="131">
        <f>Y124+Y170+Y175</f>
        <v>527.9040955</v>
      </c>
      <c r="Z123" s="48"/>
      <c r="AA123" s="132">
        <f>AA124+AA170+AA175</f>
        <v>0</v>
      </c>
      <c r="AT123" s="19" t="s">
        <v>74</v>
      </c>
      <c r="AU123" s="19" t="s">
        <v>140</v>
      </c>
      <c r="BK123" s="133">
        <f>BK124+BK170+BK175</f>
        <v>0</v>
      </c>
    </row>
    <row r="124" spans="2:63" s="10" customFormat="1" ht="37.35" customHeight="1">
      <c r="B124" s="134"/>
      <c r="C124" s="135"/>
      <c r="D124" s="136" t="s">
        <v>141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4">
        <f>BK124</f>
        <v>0</v>
      </c>
      <c r="O124" s="225"/>
      <c r="P124" s="225"/>
      <c r="Q124" s="225"/>
      <c r="R124" s="137"/>
      <c r="T124" s="138"/>
      <c r="U124" s="135"/>
      <c r="V124" s="135"/>
      <c r="W124" s="139">
        <f>W125+W146+W148+W150+W168</f>
        <v>2609.4395000000004</v>
      </c>
      <c r="X124" s="135"/>
      <c r="Y124" s="139">
        <f>Y125+Y146+Y148+Y150+Y168</f>
        <v>527.5372955</v>
      </c>
      <c r="Z124" s="135"/>
      <c r="AA124" s="140">
        <f>AA125+AA146+AA148+AA150+AA168</f>
        <v>0</v>
      </c>
      <c r="AR124" s="141" t="s">
        <v>83</v>
      </c>
      <c r="AT124" s="142" t="s">
        <v>74</v>
      </c>
      <c r="AU124" s="142" t="s">
        <v>75</v>
      </c>
      <c r="AY124" s="141" t="s">
        <v>173</v>
      </c>
      <c r="BK124" s="143">
        <f>BK125+BK146+BK148+BK150+BK168</f>
        <v>0</v>
      </c>
    </row>
    <row r="125" spans="2:63" s="10" customFormat="1" ht="19.9" customHeight="1">
      <c r="B125" s="134"/>
      <c r="C125" s="135"/>
      <c r="D125" s="144" t="s">
        <v>142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6">
        <f>BK125</f>
        <v>0</v>
      </c>
      <c r="O125" s="227"/>
      <c r="P125" s="227"/>
      <c r="Q125" s="227"/>
      <c r="R125" s="137"/>
      <c r="T125" s="138"/>
      <c r="U125" s="135"/>
      <c r="V125" s="135"/>
      <c r="W125" s="139">
        <f>SUM(W126:W145)</f>
        <v>1560.91756</v>
      </c>
      <c r="X125" s="135"/>
      <c r="Y125" s="139">
        <f>SUM(Y126:Y145)</f>
        <v>526.6864505</v>
      </c>
      <c r="Z125" s="135"/>
      <c r="AA125" s="140">
        <f>SUM(AA126:AA145)</f>
        <v>0</v>
      </c>
      <c r="AR125" s="141" t="s">
        <v>83</v>
      </c>
      <c r="AT125" s="142" t="s">
        <v>74</v>
      </c>
      <c r="AU125" s="142" t="s">
        <v>83</v>
      </c>
      <c r="AY125" s="141" t="s">
        <v>173</v>
      </c>
      <c r="BK125" s="143">
        <f>SUM(BK126:BK145)</f>
        <v>0</v>
      </c>
    </row>
    <row r="126" spans="2:65" s="1" customFormat="1" ht="25.5" customHeight="1">
      <c r="B126" s="145"/>
      <c r="C126" s="146" t="s">
        <v>83</v>
      </c>
      <c r="D126" s="146" t="s">
        <v>174</v>
      </c>
      <c r="E126" s="147" t="s">
        <v>175</v>
      </c>
      <c r="F126" s="220" t="s">
        <v>176</v>
      </c>
      <c r="G126" s="220"/>
      <c r="H126" s="220"/>
      <c r="I126" s="220"/>
      <c r="J126" s="148" t="s">
        <v>177</v>
      </c>
      <c r="K126" s="149">
        <v>56</v>
      </c>
      <c r="L126" s="221"/>
      <c r="M126" s="221"/>
      <c r="N126" s="221">
        <f aca="true" t="shared" si="0" ref="N126:N145">ROUND(L126*K126,2)</f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0.703</v>
      </c>
      <c r="W126" s="152">
        <f aca="true" t="shared" si="1" ref="W126:W145">V126*K126</f>
        <v>39.367999999999995</v>
      </c>
      <c r="X126" s="152">
        <v>0.00868</v>
      </c>
      <c r="Y126" s="152">
        <f aca="true" t="shared" si="2" ref="Y126:Y145">X126*K126</f>
        <v>0.48608</v>
      </c>
      <c r="Z126" s="152">
        <v>0</v>
      </c>
      <c r="AA126" s="153">
        <f aca="true" t="shared" si="3" ref="AA126:AA145">Z126*K126</f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aca="true" t="shared" si="4" ref="BE126:BE145">IF(U126="základní",N126,0)</f>
        <v>0</v>
      </c>
      <c r="BF126" s="154">
        <f aca="true" t="shared" si="5" ref="BF126:BF145">IF(U126="snížená",N126,0)</f>
        <v>0</v>
      </c>
      <c r="BG126" s="154">
        <f aca="true" t="shared" si="6" ref="BG126:BG145">IF(U126="zákl. přenesená",N126,0)</f>
        <v>0</v>
      </c>
      <c r="BH126" s="154">
        <f aca="true" t="shared" si="7" ref="BH126:BH145">IF(U126="sníž. přenesená",N126,0)</f>
        <v>0</v>
      </c>
      <c r="BI126" s="154">
        <f aca="true" t="shared" si="8" ref="BI126:BI145">IF(U126="nulová",N126,0)</f>
        <v>0</v>
      </c>
      <c r="BJ126" s="19" t="s">
        <v>83</v>
      </c>
      <c r="BK126" s="154">
        <f aca="true" t="shared" si="9" ref="BK126:BK145">ROUND(L126*K126,2)</f>
        <v>0</v>
      </c>
      <c r="BL126" s="19" t="s">
        <v>178</v>
      </c>
      <c r="BM126" s="19" t="s">
        <v>179</v>
      </c>
    </row>
    <row r="127" spans="2:65" s="1" customFormat="1" ht="25.5" customHeight="1">
      <c r="B127" s="145"/>
      <c r="C127" s="146" t="s">
        <v>111</v>
      </c>
      <c r="D127" s="146" t="s">
        <v>174</v>
      </c>
      <c r="E127" s="147" t="s">
        <v>180</v>
      </c>
      <c r="F127" s="220" t="s">
        <v>181</v>
      </c>
      <c r="G127" s="220"/>
      <c r="H127" s="220"/>
      <c r="I127" s="220"/>
      <c r="J127" s="148" t="s">
        <v>177</v>
      </c>
      <c r="K127" s="149">
        <v>56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0.547</v>
      </c>
      <c r="W127" s="152">
        <f t="shared" si="1"/>
        <v>30.632</v>
      </c>
      <c r="X127" s="152">
        <v>0.0369</v>
      </c>
      <c r="Y127" s="152">
        <f t="shared" si="2"/>
        <v>2.0664000000000002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182</v>
      </c>
    </row>
    <row r="128" spans="2:65" s="1" customFormat="1" ht="25.5" customHeight="1">
      <c r="B128" s="145"/>
      <c r="C128" s="146" t="s">
        <v>183</v>
      </c>
      <c r="D128" s="146" t="s">
        <v>174</v>
      </c>
      <c r="E128" s="147" t="s">
        <v>184</v>
      </c>
      <c r="F128" s="220" t="s">
        <v>185</v>
      </c>
      <c r="G128" s="220"/>
      <c r="H128" s="220"/>
      <c r="I128" s="220"/>
      <c r="J128" s="148" t="s">
        <v>186</v>
      </c>
      <c r="K128" s="149">
        <v>23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0.43</v>
      </c>
      <c r="W128" s="152">
        <f t="shared" si="1"/>
        <v>9.89</v>
      </c>
      <c r="X128" s="152">
        <v>0.00065</v>
      </c>
      <c r="Y128" s="152">
        <f t="shared" si="2"/>
        <v>0.01495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187</v>
      </c>
    </row>
    <row r="129" spans="2:65" s="1" customFormat="1" ht="38.25" customHeight="1">
      <c r="B129" s="145"/>
      <c r="C129" s="146" t="s">
        <v>178</v>
      </c>
      <c r="D129" s="146" t="s">
        <v>174</v>
      </c>
      <c r="E129" s="147" t="s">
        <v>188</v>
      </c>
      <c r="F129" s="220" t="s">
        <v>189</v>
      </c>
      <c r="G129" s="220"/>
      <c r="H129" s="220"/>
      <c r="I129" s="220"/>
      <c r="J129" s="148" t="s">
        <v>186</v>
      </c>
      <c r="K129" s="149">
        <v>23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0.29</v>
      </c>
      <c r="W129" s="152">
        <f t="shared" si="1"/>
        <v>6.67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190</v>
      </c>
    </row>
    <row r="130" spans="2:65" s="1" customFormat="1" ht="38.25" customHeight="1">
      <c r="B130" s="145"/>
      <c r="C130" s="146" t="s">
        <v>191</v>
      </c>
      <c r="D130" s="146" t="s">
        <v>174</v>
      </c>
      <c r="E130" s="147" t="s">
        <v>192</v>
      </c>
      <c r="F130" s="220" t="s">
        <v>193</v>
      </c>
      <c r="G130" s="220"/>
      <c r="H130" s="220"/>
      <c r="I130" s="220"/>
      <c r="J130" s="148" t="s">
        <v>177</v>
      </c>
      <c r="K130" s="149">
        <v>254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0.089</v>
      </c>
      <c r="W130" s="152">
        <f t="shared" si="1"/>
        <v>22.605999999999998</v>
      </c>
      <c r="X130" s="152">
        <v>0.0001</v>
      </c>
      <c r="Y130" s="152">
        <f t="shared" si="2"/>
        <v>0.025400000000000002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194</v>
      </c>
    </row>
    <row r="131" spans="2:65" s="1" customFormat="1" ht="38.25" customHeight="1">
      <c r="B131" s="145"/>
      <c r="C131" s="146" t="s">
        <v>195</v>
      </c>
      <c r="D131" s="146" t="s">
        <v>174</v>
      </c>
      <c r="E131" s="147" t="s">
        <v>196</v>
      </c>
      <c r="F131" s="220" t="s">
        <v>197</v>
      </c>
      <c r="G131" s="220"/>
      <c r="H131" s="220"/>
      <c r="I131" s="220"/>
      <c r="J131" s="148" t="s">
        <v>177</v>
      </c>
      <c r="K131" s="149">
        <v>254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0.07</v>
      </c>
      <c r="W131" s="152">
        <f t="shared" si="1"/>
        <v>17.78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198</v>
      </c>
    </row>
    <row r="132" spans="2:65" s="1" customFormat="1" ht="25.5" customHeight="1">
      <c r="B132" s="145"/>
      <c r="C132" s="146" t="s">
        <v>199</v>
      </c>
      <c r="D132" s="146" t="s">
        <v>174</v>
      </c>
      <c r="E132" s="147" t="s">
        <v>200</v>
      </c>
      <c r="F132" s="220" t="s">
        <v>201</v>
      </c>
      <c r="G132" s="220"/>
      <c r="H132" s="220"/>
      <c r="I132" s="220"/>
      <c r="J132" s="148" t="s">
        <v>202</v>
      </c>
      <c r="K132" s="149">
        <v>155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1.548</v>
      </c>
      <c r="W132" s="152">
        <f t="shared" si="1"/>
        <v>239.94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203</v>
      </c>
    </row>
    <row r="133" spans="2:65" s="1" customFormat="1" ht="25.5" customHeight="1">
      <c r="B133" s="145"/>
      <c r="C133" s="146" t="s">
        <v>204</v>
      </c>
      <c r="D133" s="146" t="s">
        <v>174</v>
      </c>
      <c r="E133" s="147" t="s">
        <v>205</v>
      </c>
      <c r="F133" s="220" t="s">
        <v>206</v>
      </c>
      <c r="G133" s="220"/>
      <c r="H133" s="220"/>
      <c r="I133" s="220"/>
      <c r="J133" s="148" t="s">
        <v>202</v>
      </c>
      <c r="K133" s="149">
        <v>321.3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2.379</v>
      </c>
      <c r="W133" s="152">
        <f t="shared" si="1"/>
        <v>764.3727</v>
      </c>
      <c r="X133" s="152">
        <v>0.01046</v>
      </c>
      <c r="Y133" s="152">
        <f t="shared" si="2"/>
        <v>3.3607980000000004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207</v>
      </c>
    </row>
    <row r="134" spans="2:65" s="1" customFormat="1" ht="25.5" customHeight="1">
      <c r="B134" s="145"/>
      <c r="C134" s="146" t="s">
        <v>208</v>
      </c>
      <c r="D134" s="146" t="s">
        <v>174</v>
      </c>
      <c r="E134" s="147" t="s">
        <v>209</v>
      </c>
      <c r="F134" s="220" t="s">
        <v>210</v>
      </c>
      <c r="G134" s="220"/>
      <c r="H134" s="220"/>
      <c r="I134" s="220"/>
      <c r="J134" s="148" t="s">
        <v>211</v>
      </c>
      <c r="K134" s="149">
        <v>267.75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0.402</v>
      </c>
      <c r="W134" s="152">
        <f t="shared" si="1"/>
        <v>107.63550000000001</v>
      </c>
      <c r="X134" s="152">
        <v>0.00199</v>
      </c>
      <c r="Y134" s="152">
        <f t="shared" si="2"/>
        <v>0.5328225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212</v>
      </c>
    </row>
    <row r="135" spans="2:65" s="1" customFormat="1" ht="25.5" customHeight="1">
      <c r="B135" s="145"/>
      <c r="C135" s="146" t="s">
        <v>213</v>
      </c>
      <c r="D135" s="146" t="s">
        <v>174</v>
      </c>
      <c r="E135" s="147" t="s">
        <v>214</v>
      </c>
      <c r="F135" s="220" t="s">
        <v>215</v>
      </c>
      <c r="G135" s="220"/>
      <c r="H135" s="220"/>
      <c r="I135" s="220"/>
      <c r="J135" s="148" t="s">
        <v>211</v>
      </c>
      <c r="K135" s="149">
        <v>267.645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0.178</v>
      </c>
      <c r="W135" s="152">
        <f t="shared" si="1"/>
        <v>47.640809999999995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216</v>
      </c>
    </row>
    <row r="136" spans="2:65" s="1" customFormat="1" ht="25.5" customHeight="1">
      <c r="B136" s="145"/>
      <c r="C136" s="146" t="s">
        <v>217</v>
      </c>
      <c r="D136" s="146" t="s">
        <v>174</v>
      </c>
      <c r="E136" s="147" t="s">
        <v>218</v>
      </c>
      <c r="F136" s="220" t="s">
        <v>219</v>
      </c>
      <c r="G136" s="220"/>
      <c r="H136" s="220"/>
      <c r="I136" s="220"/>
      <c r="J136" s="148" t="s">
        <v>202</v>
      </c>
      <c r="K136" s="149">
        <v>321.3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0.484</v>
      </c>
      <c r="W136" s="152">
        <f t="shared" si="1"/>
        <v>155.5092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220</v>
      </c>
    </row>
    <row r="137" spans="2:65" s="1" customFormat="1" ht="25.5" customHeight="1">
      <c r="B137" s="145"/>
      <c r="C137" s="146" t="s">
        <v>221</v>
      </c>
      <c r="D137" s="146" t="s">
        <v>174</v>
      </c>
      <c r="E137" s="147" t="s">
        <v>222</v>
      </c>
      <c r="F137" s="220" t="s">
        <v>223</v>
      </c>
      <c r="G137" s="220"/>
      <c r="H137" s="220"/>
      <c r="I137" s="220"/>
      <c r="J137" s="148" t="s">
        <v>202</v>
      </c>
      <c r="K137" s="149">
        <v>321.3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0.079</v>
      </c>
      <c r="W137" s="152">
        <f t="shared" si="1"/>
        <v>25.3827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224</v>
      </c>
    </row>
    <row r="138" spans="2:65" s="1" customFormat="1" ht="25.5" customHeight="1">
      <c r="B138" s="145"/>
      <c r="C138" s="146" t="s">
        <v>225</v>
      </c>
      <c r="D138" s="146" t="s">
        <v>174</v>
      </c>
      <c r="E138" s="147" t="s">
        <v>226</v>
      </c>
      <c r="F138" s="220" t="s">
        <v>227</v>
      </c>
      <c r="G138" s="220"/>
      <c r="H138" s="220"/>
      <c r="I138" s="220"/>
      <c r="J138" s="148" t="s">
        <v>202</v>
      </c>
      <c r="K138" s="149">
        <v>321.3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0.009</v>
      </c>
      <c r="W138" s="152">
        <f t="shared" si="1"/>
        <v>2.8916999999999997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228</v>
      </c>
    </row>
    <row r="139" spans="2:65" s="1" customFormat="1" ht="25.5" customHeight="1">
      <c r="B139" s="145"/>
      <c r="C139" s="146" t="s">
        <v>229</v>
      </c>
      <c r="D139" s="146" t="s">
        <v>174</v>
      </c>
      <c r="E139" s="147" t="s">
        <v>230</v>
      </c>
      <c r="F139" s="220" t="s">
        <v>231</v>
      </c>
      <c r="G139" s="220"/>
      <c r="H139" s="220"/>
      <c r="I139" s="220"/>
      <c r="J139" s="148" t="s">
        <v>232</v>
      </c>
      <c r="K139" s="149">
        <v>546.192</v>
      </c>
      <c r="L139" s="221"/>
      <c r="M139" s="221"/>
      <c r="N139" s="221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233</v>
      </c>
    </row>
    <row r="140" spans="2:65" s="1" customFormat="1" ht="25.5" customHeight="1">
      <c r="B140" s="145"/>
      <c r="C140" s="146" t="s">
        <v>11</v>
      </c>
      <c r="D140" s="146" t="s">
        <v>174</v>
      </c>
      <c r="E140" s="147" t="s">
        <v>234</v>
      </c>
      <c r="F140" s="220" t="s">
        <v>235</v>
      </c>
      <c r="G140" s="220"/>
      <c r="H140" s="220"/>
      <c r="I140" s="220"/>
      <c r="J140" s="148" t="s">
        <v>202</v>
      </c>
      <c r="K140" s="149">
        <v>237.15</v>
      </c>
      <c r="L140" s="221"/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0.299</v>
      </c>
      <c r="W140" s="152">
        <f t="shared" si="1"/>
        <v>70.90785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236</v>
      </c>
    </row>
    <row r="141" spans="2:65" s="1" customFormat="1" ht="16.5" customHeight="1">
      <c r="B141" s="145"/>
      <c r="C141" s="155" t="s">
        <v>237</v>
      </c>
      <c r="D141" s="155" t="s">
        <v>238</v>
      </c>
      <c r="E141" s="156" t="s">
        <v>239</v>
      </c>
      <c r="F141" s="235" t="s">
        <v>240</v>
      </c>
      <c r="G141" s="235"/>
      <c r="H141" s="235"/>
      <c r="I141" s="235"/>
      <c r="J141" s="157" t="s">
        <v>232</v>
      </c>
      <c r="K141" s="158">
        <v>403.155</v>
      </c>
      <c r="L141" s="236"/>
      <c r="M141" s="236"/>
      <c r="N141" s="236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403.155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241</v>
      </c>
    </row>
    <row r="142" spans="2:65" s="1" customFormat="1" ht="25.5" customHeight="1">
      <c r="B142" s="145"/>
      <c r="C142" s="146" t="s">
        <v>242</v>
      </c>
      <c r="D142" s="146" t="s">
        <v>174</v>
      </c>
      <c r="E142" s="147" t="s">
        <v>243</v>
      </c>
      <c r="F142" s="220" t="s">
        <v>244</v>
      </c>
      <c r="G142" s="220"/>
      <c r="H142" s="220"/>
      <c r="I142" s="220"/>
      <c r="J142" s="148" t="s">
        <v>202</v>
      </c>
      <c r="K142" s="149">
        <v>68.85</v>
      </c>
      <c r="L142" s="221"/>
      <c r="M142" s="221"/>
      <c r="N142" s="221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0.286</v>
      </c>
      <c r="W142" s="152">
        <f t="shared" si="1"/>
        <v>19.691099999999995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245</v>
      </c>
    </row>
    <row r="143" spans="2:65" s="1" customFormat="1" ht="25.5" customHeight="1">
      <c r="B143" s="145"/>
      <c r="C143" s="155" t="s">
        <v>246</v>
      </c>
      <c r="D143" s="155" t="s">
        <v>238</v>
      </c>
      <c r="E143" s="156" t="s">
        <v>247</v>
      </c>
      <c r="F143" s="235" t="s">
        <v>248</v>
      </c>
      <c r="G143" s="235"/>
      <c r="H143" s="235"/>
      <c r="I143" s="235"/>
      <c r="J143" s="157" t="s">
        <v>232</v>
      </c>
      <c r="K143" s="158">
        <v>117.045</v>
      </c>
      <c r="L143" s="236"/>
      <c r="M143" s="236"/>
      <c r="N143" s="236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1</v>
      </c>
      <c r="Y143" s="152">
        <f t="shared" si="2"/>
        <v>117.045</v>
      </c>
      <c r="Z143" s="152">
        <v>0</v>
      </c>
      <c r="AA143" s="153">
        <f t="shared" si="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249</v>
      </c>
    </row>
    <row r="144" spans="2:65" s="1" customFormat="1" ht="16.5" customHeight="1">
      <c r="B144" s="145"/>
      <c r="C144" s="146" t="s">
        <v>250</v>
      </c>
      <c r="D144" s="146" t="s">
        <v>174</v>
      </c>
      <c r="E144" s="147" t="s">
        <v>251</v>
      </c>
      <c r="F144" s="220" t="s">
        <v>252</v>
      </c>
      <c r="G144" s="220"/>
      <c r="H144" s="220"/>
      <c r="I144" s="220"/>
      <c r="J144" s="148" t="s">
        <v>186</v>
      </c>
      <c r="K144" s="149">
        <v>24</v>
      </c>
      <c r="L144" s="221"/>
      <c r="M144" s="221"/>
      <c r="N144" s="221">
        <f t="shared" si="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494</v>
      </c>
    </row>
    <row r="145" spans="2:65" s="1" customFormat="1" ht="16.5" customHeight="1">
      <c r="B145" s="145"/>
      <c r="C145" s="146" t="s">
        <v>254</v>
      </c>
      <c r="D145" s="146" t="s">
        <v>174</v>
      </c>
      <c r="E145" s="147" t="s">
        <v>255</v>
      </c>
      <c r="F145" s="220" t="s">
        <v>256</v>
      </c>
      <c r="G145" s="220"/>
      <c r="H145" s="220"/>
      <c r="I145" s="220"/>
      <c r="J145" s="148" t="s">
        <v>186</v>
      </c>
      <c r="K145" s="149">
        <v>24</v>
      </c>
      <c r="L145" s="221"/>
      <c r="M145" s="221"/>
      <c r="N145" s="221">
        <f t="shared" si="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495</v>
      </c>
    </row>
    <row r="146" spans="2:63" s="10" customFormat="1" ht="29.85" customHeight="1">
      <c r="B146" s="134"/>
      <c r="C146" s="135"/>
      <c r="D146" s="144" t="s">
        <v>143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25.933500000000002</v>
      </c>
      <c r="X146" s="135"/>
      <c r="Y146" s="139">
        <f>Y147</f>
        <v>0</v>
      </c>
      <c r="Z146" s="135"/>
      <c r="AA146" s="140">
        <f>AA147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10</v>
      </c>
      <c r="D147" s="146" t="s">
        <v>174</v>
      </c>
      <c r="E147" s="147" t="s">
        <v>258</v>
      </c>
      <c r="F147" s="220" t="s">
        <v>259</v>
      </c>
      <c r="G147" s="220"/>
      <c r="H147" s="220"/>
      <c r="I147" s="220"/>
      <c r="J147" s="148" t="s">
        <v>202</v>
      </c>
      <c r="K147" s="149">
        <v>15.3</v>
      </c>
      <c r="L147" s="221"/>
      <c r="M147" s="221"/>
      <c r="N147" s="221">
        <f>ROUND(L147*K147,2)</f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1.695</v>
      </c>
      <c r="W147" s="152">
        <f>V147*K147</f>
        <v>25.933500000000002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260</v>
      </c>
    </row>
    <row r="148" spans="2:63" s="10" customFormat="1" ht="29.85" customHeight="1">
      <c r="B148" s="134"/>
      <c r="C148" s="135"/>
      <c r="D148" s="144" t="s">
        <v>144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W149</f>
        <v>10.8375</v>
      </c>
      <c r="X148" s="135"/>
      <c r="Y148" s="139">
        <f>Y149</f>
        <v>0</v>
      </c>
      <c r="Z148" s="135"/>
      <c r="AA148" s="140">
        <f>AA149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BK149</f>
        <v>0</v>
      </c>
    </row>
    <row r="149" spans="2:65" s="1" customFormat="1" ht="25.5" customHeight="1">
      <c r="B149" s="145"/>
      <c r="C149" s="146" t="s">
        <v>261</v>
      </c>
      <c r="D149" s="146" t="s">
        <v>174</v>
      </c>
      <c r="E149" s="147" t="s">
        <v>262</v>
      </c>
      <c r="F149" s="220" t="s">
        <v>263</v>
      </c>
      <c r="G149" s="220"/>
      <c r="H149" s="220"/>
      <c r="I149" s="220"/>
      <c r="J149" s="148" t="s">
        <v>177</v>
      </c>
      <c r="K149" s="149">
        <v>127.5</v>
      </c>
      <c r="L149" s="221"/>
      <c r="M149" s="221"/>
      <c r="N149" s="221">
        <f>ROUND(L149*K149,2)</f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0.085</v>
      </c>
      <c r="W149" s="152">
        <f>V149*K149</f>
        <v>10.8375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264</v>
      </c>
    </row>
    <row r="150" spans="2:63" s="10" customFormat="1" ht="29.85" customHeight="1">
      <c r="B150" s="134"/>
      <c r="C150" s="135"/>
      <c r="D150" s="144" t="s">
        <v>146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28">
        <f>BK150</f>
        <v>0</v>
      </c>
      <c r="O150" s="229"/>
      <c r="P150" s="229"/>
      <c r="Q150" s="229"/>
      <c r="R150" s="137"/>
      <c r="T150" s="138"/>
      <c r="U150" s="135"/>
      <c r="V150" s="135"/>
      <c r="W150" s="139">
        <f>SUM(W151:W167)</f>
        <v>230.49149999999997</v>
      </c>
      <c r="X150" s="135"/>
      <c r="Y150" s="139">
        <f>SUM(Y151:Y167)</f>
        <v>0.8508450000000001</v>
      </c>
      <c r="Z150" s="135"/>
      <c r="AA150" s="140">
        <f>SUM(AA151:AA167)</f>
        <v>0</v>
      </c>
      <c r="AR150" s="141" t="s">
        <v>83</v>
      </c>
      <c r="AT150" s="142" t="s">
        <v>74</v>
      </c>
      <c r="AU150" s="142" t="s">
        <v>83</v>
      </c>
      <c r="AY150" s="141" t="s">
        <v>173</v>
      </c>
      <c r="BK150" s="143">
        <f>SUM(BK151:BK167)</f>
        <v>0</v>
      </c>
    </row>
    <row r="151" spans="2:65" s="1" customFormat="1" ht="38.25" customHeight="1">
      <c r="B151" s="145"/>
      <c r="C151" s="146" t="s">
        <v>265</v>
      </c>
      <c r="D151" s="146" t="s">
        <v>174</v>
      </c>
      <c r="E151" s="147" t="s">
        <v>496</v>
      </c>
      <c r="F151" s="220" t="s">
        <v>497</v>
      </c>
      <c r="G151" s="220"/>
      <c r="H151" s="220"/>
      <c r="I151" s="220"/>
      <c r="J151" s="148" t="s">
        <v>177</v>
      </c>
      <c r="K151" s="149">
        <v>127.5</v>
      </c>
      <c r="L151" s="221"/>
      <c r="M151" s="221"/>
      <c r="N151" s="221">
        <f aca="true" t="shared" si="10" ref="N151:N167">ROUND(L151*K151,2)</f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0.292</v>
      </c>
      <c r="W151" s="152">
        <f aca="true" t="shared" si="11" ref="W151:W167">V151*K151</f>
        <v>37.23</v>
      </c>
      <c r="X151" s="152">
        <v>1E-05</v>
      </c>
      <c r="Y151" s="152">
        <f aca="true" t="shared" si="12" ref="Y151:Y167">X151*K151</f>
        <v>0.001275</v>
      </c>
      <c r="Z151" s="152">
        <v>0</v>
      </c>
      <c r="AA151" s="153">
        <f aca="true" t="shared" si="13" ref="AA151:AA167"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aca="true" t="shared" si="14" ref="BE151:BE167">IF(U151="základní",N151,0)</f>
        <v>0</v>
      </c>
      <c r="BF151" s="154">
        <f aca="true" t="shared" si="15" ref="BF151:BF167">IF(U151="snížená",N151,0)</f>
        <v>0</v>
      </c>
      <c r="BG151" s="154">
        <f aca="true" t="shared" si="16" ref="BG151:BG167">IF(U151="zákl. přenesená",N151,0)</f>
        <v>0</v>
      </c>
      <c r="BH151" s="154">
        <f aca="true" t="shared" si="17" ref="BH151:BH167">IF(U151="sníž. přenesená",N151,0)</f>
        <v>0</v>
      </c>
      <c r="BI151" s="154">
        <f aca="true" t="shared" si="18" ref="BI151:BI167">IF(U151="nulová",N151,0)</f>
        <v>0</v>
      </c>
      <c r="BJ151" s="19" t="s">
        <v>83</v>
      </c>
      <c r="BK151" s="154">
        <f aca="true" t="shared" si="19" ref="BK151:BK167">ROUND(L151*K151,2)</f>
        <v>0</v>
      </c>
      <c r="BL151" s="19" t="s">
        <v>178</v>
      </c>
      <c r="BM151" s="19" t="s">
        <v>498</v>
      </c>
    </row>
    <row r="152" spans="2:65" s="1" customFormat="1" ht="25.5" customHeight="1">
      <c r="B152" s="145"/>
      <c r="C152" s="155" t="s">
        <v>269</v>
      </c>
      <c r="D152" s="155" t="s">
        <v>238</v>
      </c>
      <c r="E152" s="156" t="s">
        <v>499</v>
      </c>
      <c r="F152" s="235" t="s">
        <v>500</v>
      </c>
      <c r="G152" s="235"/>
      <c r="H152" s="235"/>
      <c r="I152" s="235"/>
      <c r="J152" s="157" t="s">
        <v>186</v>
      </c>
      <c r="K152" s="158">
        <v>26</v>
      </c>
      <c r="L152" s="236"/>
      <c r="M152" s="236"/>
      <c r="N152" s="236">
        <f t="shared" si="1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</v>
      </c>
      <c r="W152" s="152">
        <f t="shared" si="11"/>
        <v>0</v>
      </c>
      <c r="X152" s="152">
        <v>0.019</v>
      </c>
      <c r="Y152" s="152">
        <f t="shared" si="12"/>
        <v>0.494</v>
      </c>
      <c r="Z152" s="152">
        <v>0</v>
      </c>
      <c r="AA152" s="153">
        <f t="shared" si="1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501</v>
      </c>
    </row>
    <row r="153" spans="2:65" s="1" customFormat="1" ht="38.25" customHeight="1">
      <c r="B153" s="145"/>
      <c r="C153" s="146" t="s">
        <v>273</v>
      </c>
      <c r="D153" s="146" t="s">
        <v>174</v>
      </c>
      <c r="E153" s="147" t="s">
        <v>502</v>
      </c>
      <c r="F153" s="220" t="s">
        <v>503</v>
      </c>
      <c r="G153" s="220"/>
      <c r="H153" s="220"/>
      <c r="I153" s="220"/>
      <c r="J153" s="148" t="s">
        <v>186</v>
      </c>
      <c r="K153" s="149">
        <v>48</v>
      </c>
      <c r="L153" s="221"/>
      <c r="M153" s="221"/>
      <c r="N153" s="221">
        <f t="shared" si="10"/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0.683</v>
      </c>
      <c r="W153" s="152">
        <f t="shared" si="11"/>
        <v>32.784000000000006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504</v>
      </c>
    </row>
    <row r="154" spans="2:65" s="1" customFormat="1" ht="16.5" customHeight="1">
      <c r="B154" s="145"/>
      <c r="C154" s="155" t="s">
        <v>277</v>
      </c>
      <c r="D154" s="155" t="s">
        <v>238</v>
      </c>
      <c r="E154" s="156" t="s">
        <v>505</v>
      </c>
      <c r="F154" s="235" t="s">
        <v>506</v>
      </c>
      <c r="G154" s="235"/>
      <c r="H154" s="235"/>
      <c r="I154" s="235"/>
      <c r="J154" s="157" t="s">
        <v>186</v>
      </c>
      <c r="K154" s="158">
        <v>24</v>
      </c>
      <c r="L154" s="236"/>
      <c r="M154" s="236"/>
      <c r="N154" s="236">
        <f t="shared" si="10"/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</v>
      </c>
      <c r="W154" s="152">
        <f t="shared" si="11"/>
        <v>0</v>
      </c>
      <c r="X154" s="152">
        <v>0.00065</v>
      </c>
      <c r="Y154" s="152">
        <f t="shared" si="12"/>
        <v>0.0156</v>
      </c>
      <c r="Z154" s="152">
        <v>0</v>
      </c>
      <c r="AA154" s="153">
        <f t="shared" si="1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507</v>
      </c>
    </row>
    <row r="155" spans="2:65" s="1" customFormat="1" ht="25.5" customHeight="1">
      <c r="B155" s="145"/>
      <c r="C155" s="155" t="s">
        <v>281</v>
      </c>
      <c r="D155" s="155" t="s">
        <v>238</v>
      </c>
      <c r="E155" s="156" t="s">
        <v>508</v>
      </c>
      <c r="F155" s="235" t="s">
        <v>509</v>
      </c>
      <c r="G155" s="235"/>
      <c r="H155" s="235"/>
      <c r="I155" s="235"/>
      <c r="J155" s="157" t="s">
        <v>186</v>
      </c>
      <c r="K155" s="158">
        <v>24</v>
      </c>
      <c r="L155" s="236"/>
      <c r="M155" s="236"/>
      <c r="N155" s="236">
        <f t="shared" si="1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0.00048</v>
      </c>
      <c r="Y155" s="152">
        <f t="shared" si="12"/>
        <v>0.01152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510</v>
      </c>
    </row>
    <row r="156" spans="2:65" s="1" customFormat="1" ht="38.25" customHeight="1">
      <c r="B156" s="145"/>
      <c r="C156" s="146" t="s">
        <v>285</v>
      </c>
      <c r="D156" s="146" t="s">
        <v>174</v>
      </c>
      <c r="E156" s="147" t="s">
        <v>511</v>
      </c>
      <c r="F156" s="220" t="s">
        <v>512</v>
      </c>
      <c r="G156" s="220"/>
      <c r="H156" s="220"/>
      <c r="I156" s="220"/>
      <c r="J156" s="148" t="s">
        <v>186</v>
      </c>
      <c r="K156" s="149">
        <v>15</v>
      </c>
      <c r="L156" s="221"/>
      <c r="M156" s="221"/>
      <c r="N156" s="221">
        <f t="shared" si="1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1.337</v>
      </c>
      <c r="W156" s="152">
        <f t="shared" si="11"/>
        <v>20.055</v>
      </c>
      <c r="X156" s="152">
        <v>0.00012</v>
      </c>
      <c r="Y156" s="152">
        <f t="shared" si="12"/>
        <v>0.0018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513</v>
      </c>
    </row>
    <row r="157" spans="2:65" s="1" customFormat="1" ht="25.5" customHeight="1">
      <c r="B157" s="145"/>
      <c r="C157" s="146" t="s">
        <v>289</v>
      </c>
      <c r="D157" s="146" t="s">
        <v>174</v>
      </c>
      <c r="E157" s="147" t="s">
        <v>514</v>
      </c>
      <c r="F157" s="220" t="s">
        <v>515</v>
      </c>
      <c r="G157" s="220"/>
      <c r="H157" s="220"/>
      <c r="I157" s="220"/>
      <c r="J157" s="148" t="s">
        <v>186</v>
      </c>
      <c r="K157" s="149">
        <v>15</v>
      </c>
      <c r="L157" s="221"/>
      <c r="M157" s="221"/>
      <c r="N157" s="221">
        <f t="shared" si="1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1.864</v>
      </c>
      <c r="W157" s="152">
        <f t="shared" si="11"/>
        <v>27.96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516</v>
      </c>
    </row>
    <row r="158" spans="2:65" s="1" customFormat="1" ht="38.25" customHeight="1">
      <c r="B158" s="145"/>
      <c r="C158" s="155" t="s">
        <v>293</v>
      </c>
      <c r="D158" s="155" t="s">
        <v>238</v>
      </c>
      <c r="E158" s="156" t="s">
        <v>517</v>
      </c>
      <c r="F158" s="235" t="s">
        <v>518</v>
      </c>
      <c r="G158" s="235"/>
      <c r="H158" s="235"/>
      <c r="I158" s="235"/>
      <c r="J158" s="157" t="s">
        <v>186</v>
      </c>
      <c r="K158" s="158">
        <v>15</v>
      </c>
      <c r="L158" s="236"/>
      <c r="M158" s="236"/>
      <c r="N158" s="236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0.0048</v>
      </c>
      <c r="Y158" s="152">
        <f t="shared" si="12"/>
        <v>0.072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519</v>
      </c>
    </row>
    <row r="159" spans="2:65" s="1" customFormat="1" ht="25.5" customHeight="1">
      <c r="B159" s="145"/>
      <c r="C159" s="146" t="s">
        <v>297</v>
      </c>
      <c r="D159" s="146" t="s">
        <v>174</v>
      </c>
      <c r="E159" s="147" t="s">
        <v>294</v>
      </c>
      <c r="F159" s="220" t="s">
        <v>295</v>
      </c>
      <c r="G159" s="220"/>
      <c r="H159" s="220"/>
      <c r="I159" s="220"/>
      <c r="J159" s="148" t="s">
        <v>186</v>
      </c>
      <c r="K159" s="149">
        <v>28</v>
      </c>
      <c r="L159" s="221"/>
      <c r="M159" s="221"/>
      <c r="N159" s="221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1.248</v>
      </c>
      <c r="W159" s="152">
        <f t="shared" si="11"/>
        <v>34.944</v>
      </c>
      <c r="X159" s="152">
        <v>0.0001</v>
      </c>
      <c r="Y159" s="152">
        <f t="shared" si="12"/>
        <v>0.0028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520</v>
      </c>
    </row>
    <row r="160" spans="2:65" s="1" customFormat="1" ht="25.5" customHeight="1">
      <c r="B160" s="145"/>
      <c r="C160" s="155" t="s">
        <v>301</v>
      </c>
      <c r="D160" s="155" t="s">
        <v>238</v>
      </c>
      <c r="E160" s="156" t="s">
        <v>298</v>
      </c>
      <c r="F160" s="235" t="s">
        <v>299</v>
      </c>
      <c r="G160" s="235"/>
      <c r="H160" s="235"/>
      <c r="I160" s="235"/>
      <c r="J160" s="157" t="s">
        <v>186</v>
      </c>
      <c r="K160" s="158">
        <v>30</v>
      </c>
      <c r="L160" s="236"/>
      <c r="M160" s="236"/>
      <c r="N160" s="236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0.00184</v>
      </c>
      <c r="Y160" s="152">
        <f t="shared" si="12"/>
        <v>0.0552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521</v>
      </c>
    </row>
    <row r="161" spans="2:65" s="1" customFormat="1" ht="38.25" customHeight="1">
      <c r="B161" s="145"/>
      <c r="C161" s="146" t="s">
        <v>305</v>
      </c>
      <c r="D161" s="146" t="s">
        <v>174</v>
      </c>
      <c r="E161" s="147" t="s">
        <v>522</v>
      </c>
      <c r="F161" s="220" t="s">
        <v>523</v>
      </c>
      <c r="G161" s="220"/>
      <c r="H161" s="220"/>
      <c r="I161" s="220"/>
      <c r="J161" s="148" t="s">
        <v>186</v>
      </c>
      <c r="K161" s="149">
        <v>9</v>
      </c>
      <c r="L161" s="221"/>
      <c r="M161" s="221"/>
      <c r="N161" s="221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1.687</v>
      </c>
      <c r="W161" s="152">
        <f t="shared" si="11"/>
        <v>15.183</v>
      </c>
      <c r="X161" s="152">
        <v>0.00017</v>
      </c>
      <c r="Y161" s="152">
        <f t="shared" si="12"/>
        <v>0.0015300000000000001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524</v>
      </c>
    </row>
    <row r="162" spans="2:65" s="1" customFormat="1" ht="25.5" customHeight="1">
      <c r="B162" s="145"/>
      <c r="C162" s="146" t="s">
        <v>309</v>
      </c>
      <c r="D162" s="146" t="s">
        <v>174</v>
      </c>
      <c r="E162" s="147" t="s">
        <v>525</v>
      </c>
      <c r="F162" s="220" t="s">
        <v>526</v>
      </c>
      <c r="G162" s="220"/>
      <c r="H162" s="220"/>
      <c r="I162" s="220"/>
      <c r="J162" s="148" t="s">
        <v>186</v>
      </c>
      <c r="K162" s="149">
        <v>9</v>
      </c>
      <c r="L162" s="221"/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2.179</v>
      </c>
      <c r="W162" s="152">
        <f t="shared" si="11"/>
        <v>19.610999999999997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527</v>
      </c>
    </row>
    <row r="163" spans="2:65" s="1" customFormat="1" ht="38.25" customHeight="1">
      <c r="B163" s="145"/>
      <c r="C163" s="155" t="s">
        <v>313</v>
      </c>
      <c r="D163" s="155" t="s">
        <v>238</v>
      </c>
      <c r="E163" s="156" t="s">
        <v>528</v>
      </c>
      <c r="F163" s="235" t="s">
        <v>529</v>
      </c>
      <c r="G163" s="235"/>
      <c r="H163" s="235"/>
      <c r="I163" s="235"/>
      <c r="J163" s="157" t="s">
        <v>186</v>
      </c>
      <c r="K163" s="158">
        <v>9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0.0056</v>
      </c>
      <c r="Y163" s="152">
        <f t="shared" si="12"/>
        <v>0.0504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530</v>
      </c>
    </row>
    <row r="164" spans="2:65" s="1" customFormat="1" ht="25.5" customHeight="1">
      <c r="B164" s="145"/>
      <c r="C164" s="146" t="s">
        <v>317</v>
      </c>
      <c r="D164" s="146" t="s">
        <v>174</v>
      </c>
      <c r="E164" s="147" t="s">
        <v>318</v>
      </c>
      <c r="F164" s="220" t="s">
        <v>319</v>
      </c>
      <c r="G164" s="220"/>
      <c r="H164" s="220"/>
      <c r="I164" s="220"/>
      <c r="J164" s="148" t="s">
        <v>186</v>
      </c>
      <c r="K164" s="149">
        <v>18</v>
      </c>
      <c r="L164" s="221"/>
      <c r="M164" s="221"/>
      <c r="N164" s="221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1.5</v>
      </c>
      <c r="W164" s="152">
        <f t="shared" si="11"/>
        <v>27</v>
      </c>
      <c r="X164" s="152">
        <v>0.0001</v>
      </c>
      <c r="Y164" s="152">
        <f t="shared" si="12"/>
        <v>0.0018000000000000002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531</v>
      </c>
    </row>
    <row r="165" spans="2:65" s="1" customFormat="1" ht="25.5" customHeight="1">
      <c r="B165" s="145"/>
      <c r="C165" s="155" t="s">
        <v>321</v>
      </c>
      <c r="D165" s="155" t="s">
        <v>238</v>
      </c>
      <c r="E165" s="156" t="s">
        <v>322</v>
      </c>
      <c r="F165" s="235" t="s">
        <v>323</v>
      </c>
      <c r="G165" s="235"/>
      <c r="H165" s="235"/>
      <c r="I165" s="235"/>
      <c r="J165" s="157" t="s">
        <v>186</v>
      </c>
      <c r="K165" s="158">
        <v>18</v>
      </c>
      <c r="L165" s="236"/>
      <c r="M165" s="236"/>
      <c r="N165" s="236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0.00522</v>
      </c>
      <c r="Y165" s="152">
        <f t="shared" si="12"/>
        <v>0.09396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532</v>
      </c>
    </row>
    <row r="166" spans="2:65" s="1" customFormat="1" ht="16.5" customHeight="1">
      <c r="B166" s="145"/>
      <c r="C166" s="146" t="s">
        <v>325</v>
      </c>
      <c r="D166" s="146" t="s">
        <v>174</v>
      </c>
      <c r="E166" s="147" t="s">
        <v>533</v>
      </c>
      <c r="F166" s="220" t="s">
        <v>534</v>
      </c>
      <c r="G166" s="220"/>
      <c r="H166" s="220"/>
      <c r="I166" s="220"/>
      <c r="J166" s="148" t="s">
        <v>186</v>
      </c>
      <c r="K166" s="149">
        <v>24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0.363</v>
      </c>
      <c r="W166" s="152">
        <f t="shared" si="11"/>
        <v>8.712</v>
      </c>
      <c r="X166" s="152">
        <v>0.00204</v>
      </c>
      <c r="Y166" s="152">
        <f t="shared" si="12"/>
        <v>0.048960000000000004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535</v>
      </c>
    </row>
    <row r="167" spans="2:65" s="1" customFormat="1" ht="25.5" customHeight="1">
      <c r="B167" s="145"/>
      <c r="C167" s="146" t="s">
        <v>329</v>
      </c>
      <c r="D167" s="146" t="s">
        <v>174</v>
      </c>
      <c r="E167" s="147" t="s">
        <v>536</v>
      </c>
      <c r="F167" s="220" t="s">
        <v>537</v>
      </c>
      <c r="G167" s="220"/>
      <c r="H167" s="220"/>
      <c r="I167" s="220"/>
      <c r="J167" s="148" t="s">
        <v>177</v>
      </c>
      <c r="K167" s="149">
        <v>127.5</v>
      </c>
      <c r="L167" s="221"/>
      <c r="M167" s="221"/>
      <c r="N167" s="221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0.055</v>
      </c>
      <c r="W167" s="152">
        <f t="shared" si="11"/>
        <v>7.0125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R167" s="19" t="s">
        <v>178</v>
      </c>
      <c r="AT167" s="19" t="s">
        <v>174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396</v>
      </c>
    </row>
    <row r="168" spans="2:63" s="10" customFormat="1" ht="29.85" customHeight="1">
      <c r="B168" s="134"/>
      <c r="C168" s="135"/>
      <c r="D168" s="144" t="s">
        <v>149</v>
      </c>
      <c r="E168" s="144"/>
      <c r="F168" s="144"/>
      <c r="G168" s="144"/>
      <c r="H168" s="144"/>
      <c r="I168" s="144"/>
      <c r="J168" s="144"/>
      <c r="K168" s="144"/>
      <c r="L168" s="144"/>
      <c r="M168" s="144"/>
      <c r="N168" s="228">
        <f>BK168</f>
        <v>0</v>
      </c>
      <c r="O168" s="229"/>
      <c r="P168" s="229"/>
      <c r="Q168" s="229"/>
      <c r="R168" s="137"/>
      <c r="T168" s="138"/>
      <c r="U168" s="135"/>
      <c r="V168" s="135"/>
      <c r="W168" s="139">
        <f>W169</f>
        <v>781.25944</v>
      </c>
      <c r="X168" s="135"/>
      <c r="Y168" s="139">
        <f>Y169</f>
        <v>0</v>
      </c>
      <c r="Z168" s="135"/>
      <c r="AA168" s="140">
        <f>AA169</f>
        <v>0</v>
      </c>
      <c r="AR168" s="141" t="s">
        <v>83</v>
      </c>
      <c r="AT168" s="142" t="s">
        <v>74</v>
      </c>
      <c r="AU168" s="142" t="s">
        <v>83</v>
      </c>
      <c r="AY168" s="141" t="s">
        <v>173</v>
      </c>
      <c r="BK168" s="143">
        <f>BK169</f>
        <v>0</v>
      </c>
    </row>
    <row r="169" spans="2:65" s="1" customFormat="1" ht="25.5" customHeight="1">
      <c r="B169" s="145"/>
      <c r="C169" s="146" t="s">
        <v>333</v>
      </c>
      <c r="D169" s="146" t="s">
        <v>174</v>
      </c>
      <c r="E169" s="147" t="s">
        <v>434</v>
      </c>
      <c r="F169" s="220" t="s">
        <v>435</v>
      </c>
      <c r="G169" s="220"/>
      <c r="H169" s="220"/>
      <c r="I169" s="220"/>
      <c r="J169" s="148" t="s">
        <v>232</v>
      </c>
      <c r="K169" s="149">
        <v>527.878</v>
      </c>
      <c r="L169" s="221"/>
      <c r="M169" s="221"/>
      <c r="N169" s="221">
        <f>ROUND(L169*K169,2)</f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1.48</v>
      </c>
      <c r="W169" s="152">
        <f>V169*K169</f>
        <v>781.25944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R169" s="19" t="s">
        <v>178</v>
      </c>
      <c r="AT169" s="19" t="s">
        <v>174</v>
      </c>
      <c r="AU169" s="19" t="s">
        <v>111</v>
      </c>
      <c r="AY169" s="19" t="s">
        <v>173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19" t="s">
        <v>83</v>
      </c>
      <c r="BK169" s="154">
        <f>ROUND(L169*K169,2)</f>
        <v>0</v>
      </c>
      <c r="BL169" s="19" t="s">
        <v>178</v>
      </c>
      <c r="BM169" s="19" t="s">
        <v>436</v>
      </c>
    </row>
    <row r="170" spans="2:63" s="10" customFormat="1" ht="37.35" customHeight="1">
      <c r="B170" s="134"/>
      <c r="C170" s="135"/>
      <c r="D170" s="136" t="s">
        <v>150</v>
      </c>
      <c r="E170" s="136"/>
      <c r="F170" s="136"/>
      <c r="G170" s="136"/>
      <c r="H170" s="136"/>
      <c r="I170" s="136"/>
      <c r="J170" s="136"/>
      <c r="K170" s="136"/>
      <c r="L170" s="136"/>
      <c r="M170" s="136"/>
      <c r="N170" s="230">
        <f>BK170</f>
        <v>0</v>
      </c>
      <c r="O170" s="231"/>
      <c r="P170" s="231"/>
      <c r="Q170" s="231"/>
      <c r="R170" s="137"/>
      <c r="T170" s="138"/>
      <c r="U170" s="135"/>
      <c r="V170" s="135"/>
      <c r="W170" s="139">
        <f>W171</f>
        <v>336.714</v>
      </c>
      <c r="X170" s="135"/>
      <c r="Y170" s="139">
        <f>Y171</f>
        <v>0.3668</v>
      </c>
      <c r="Z170" s="135"/>
      <c r="AA170" s="140">
        <f>AA171</f>
        <v>0</v>
      </c>
      <c r="AR170" s="141" t="s">
        <v>83</v>
      </c>
      <c r="AT170" s="142" t="s">
        <v>74</v>
      </c>
      <c r="AU170" s="142" t="s">
        <v>75</v>
      </c>
      <c r="AY170" s="141" t="s">
        <v>173</v>
      </c>
      <c r="BK170" s="143">
        <f>BK171</f>
        <v>0</v>
      </c>
    </row>
    <row r="171" spans="2:63" s="10" customFormat="1" ht="19.9" customHeight="1">
      <c r="B171" s="134"/>
      <c r="C171" s="135"/>
      <c r="D171" s="144" t="s">
        <v>151</v>
      </c>
      <c r="E171" s="144"/>
      <c r="F171" s="144"/>
      <c r="G171" s="144"/>
      <c r="H171" s="144"/>
      <c r="I171" s="144"/>
      <c r="J171" s="144"/>
      <c r="K171" s="144"/>
      <c r="L171" s="144"/>
      <c r="M171" s="144"/>
      <c r="N171" s="226">
        <f>BK171</f>
        <v>0</v>
      </c>
      <c r="O171" s="227"/>
      <c r="P171" s="227"/>
      <c r="Q171" s="227"/>
      <c r="R171" s="137"/>
      <c r="T171" s="138"/>
      <c r="U171" s="135"/>
      <c r="V171" s="135"/>
      <c r="W171" s="139">
        <f>SUM(W172:W174)</f>
        <v>336.714</v>
      </c>
      <c r="X171" s="135"/>
      <c r="Y171" s="139">
        <f>SUM(Y172:Y174)</f>
        <v>0.3668</v>
      </c>
      <c r="Z171" s="135"/>
      <c r="AA171" s="140">
        <f>SUM(AA172:AA174)</f>
        <v>0</v>
      </c>
      <c r="AR171" s="141" t="s">
        <v>83</v>
      </c>
      <c r="AT171" s="142" t="s">
        <v>74</v>
      </c>
      <c r="AU171" s="142" t="s">
        <v>83</v>
      </c>
      <c r="AY171" s="141" t="s">
        <v>173</v>
      </c>
      <c r="BK171" s="143">
        <f>SUM(BK172:BK174)</f>
        <v>0</v>
      </c>
    </row>
    <row r="172" spans="2:65" s="1" customFormat="1" ht="25.5" customHeight="1">
      <c r="B172" s="145"/>
      <c r="C172" s="146" t="s">
        <v>337</v>
      </c>
      <c r="D172" s="146" t="s">
        <v>174</v>
      </c>
      <c r="E172" s="147" t="s">
        <v>438</v>
      </c>
      <c r="F172" s="220" t="s">
        <v>439</v>
      </c>
      <c r="G172" s="220"/>
      <c r="H172" s="220"/>
      <c r="I172" s="220"/>
      <c r="J172" s="148" t="s">
        <v>177</v>
      </c>
      <c r="K172" s="149">
        <v>42</v>
      </c>
      <c r="L172" s="221"/>
      <c r="M172" s="221"/>
      <c r="N172" s="221">
        <f>ROUND(L172*K172,2)</f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8.017</v>
      </c>
      <c r="W172" s="152">
        <f>V172*K172</f>
        <v>336.714</v>
      </c>
      <c r="X172" s="152">
        <v>0.00812</v>
      </c>
      <c r="Y172" s="152">
        <f>X172*K172</f>
        <v>0.34104</v>
      </c>
      <c r="Z172" s="152">
        <v>0</v>
      </c>
      <c r="AA172" s="153">
        <f>Z172*K172</f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>IF(U172="základní",N172,0)</f>
        <v>0</v>
      </c>
      <c r="BF172" s="154">
        <f>IF(U172="snížená",N172,0)</f>
        <v>0</v>
      </c>
      <c r="BG172" s="154">
        <f>IF(U172="zákl. přenesená",N172,0)</f>
        <v>0</v>
      </c>
      <c r="BH172" s="154">
        <f>IF(U172="sníž. přenesená",N172,0)</f>
        <v>0</v>
      </c>
      <c r="BI172" s="154">
        <f>IF(U172="nulová",N172,0)</f>
        <v>0</v>
      </c>
      <c r="BJ172" s="19" t="s">
        <v>83</v>
      </c>
      <c r="BK172" s="154">
        <f>ROUND(L172*K172,2)</f>
        <v>0</v>
      </c>
      <c r="BL172" s="19" t="s">
        <v>178</v>
      </c>
      <c r="BM172" s="19" t="s">
        <v>538</v>
      </c>
    </row>
    <row r="173" spans="2:65" s="1" customFormat="1" ht="25.5" customHeight="1">
      <c r="B173" s="145"/>
      <c r="C173" s="162" t="s">
        <v>341</v>
      </c>
      <c r="D173" s="162" t="s">
        <v>238</v>
      </c>
      <c r="E173" s="163" t="s">
        <v>442</v>
      </c>
      <c r="F173" s="232" t="s">
        <v>443</v>
      </c>
      <c r="G173" s="232"/>
      <c r="H173" s="232"/>
      <c r="I173" s="232"/>
      <c r="J173" s="164" t="s">
        <v>186</v>
      </c>
      <c r="K173" s="165">
        <v>14</v>
      </c>
      <c r="L173" s="233"/>
      <c r="M173" s="233"/>
      <c r="N173" s="233">
        <f>ROUND(L173*K173,2)</f>
        <v>0</v>
      </c>
      <c r="O173" s="234"/>
      <c r="P173" s="234"/>
      <c r="Q173" s="234"/>
      <c r="R173" s="150"/>
      <c r="T173" s="151" t="s">
        <v>5</v>
      </c>
      <c r="U173" s="41" t="s">
        <v>40</v>
      </c>
      <c r="V173" s="152">
        <v>0</v>
      </c>
      <c r="W173" s="152">
        <f>V173*K173</f>
        <v>0</v>
      </c>
      <c r="X173" s="152">
        <v>0.0014</v>
      </c>
      <c r="Y173" s="152">
        <f>X173*K173</f>
        <v>0.0196</v>
      </c>
      <c r="Z173" s="152">
        <v>0</v>
      </c>
      <c r="AA173" s="153">
        <f>Z173*K173</f>
        <v>0</v>
      </c>
      <c r="AR173" s="19" t="s">
        <v>444</v>
      </c>
      <c r="AT173" s="19" t="s">
        <v>238</v>
      </c>
      <c r="AU173" s="19" t="s">
        <v>111</v>
      </c>
      <c r="AY173" s="19" t="s">
        <v>173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19" t="s">
        <v>83</v>
      </c>
      <c r="BK173" s="154">
        <f>ROUND(L173*K173,2)</f>
        <v>0</v>
      </c>
      <c r="BL173" s="19" t="s">
        <v>444</v>
      </c>
      <c r="BM173" s="19" t="s">
        <v>539</v>
      </c>
    </row>
    <row r="174" spans="2:65" s="1" customFormat="1" ht="25.5" customHeight="1">
      <c r="B174" s="145"/>
      <c r="C174" s="162" t="s">
        <v>345</v>
      </c>
      <c r="D174" s="162" t="s">
        <v>238</v>
      </c>
      <c r="E174" s="163" t="s">
        <v>447</v>
      </c>
      <c r="F174" s="232" t="s">
        <v>448</v>
      </c>
      <c r="G174" s="232"/>
      <c r="H174" s="232"/>
      <c r="I174" s="232"/>
      <c r="J174" s="164" t="s">
        <v>186</v>
      </c>
      <c r="K174" s="165">
        <v>28</v>
      </c>
      <c r="L174" s="233"/>
      <c r="M174" s="233"/>
      <c r="N174" s="233">
        <f>ROUND(L174*K174,2)</f>
        <v>0</v>
      </c>
      <c r="O174" s="234"/>
      <c r="P174" s="234"/>
      <c r="Q174" s="234"/>
      <c r="R174" s="150"/>
      <c r="T174" s="151" t="s">
        <v>5</v>
      </c>
      <c r="U174" s="41" t="s">
        <v>40</v>
      </c>
      <c r="V174" s="152">
        <v>0</v>
      </c>
      <c r="W174" s="152">
        <f>V174*K174</f>
        <v>0</v>
      </c>
      <c r="X174" s="152">
        <v>0.00022</v>
      </c>
      <c r="Y174" s="152">
        <f>X174*K174</f>
        <v>0.0061600000000000005</v>
      </c>
      <c r="Z174" s="152">
        <v>0</v>
      </c>
      <c r="AA174" s="153">
        <f>Z174*K174</f>
        <v>0</v>
      </c>
      <c r="AR174" s="19" t="s">
        <v>444</v>
      </c>
      <c r="AT174" s="19" t="s">
        <v>238</v>
      </c>
      <c r="AU174" s="19" t="s">
        <v>111</v>
      </c>
      <c r="AY174" s="19" t="s">
        <v>173</v>
      </c>
      <c r="BE174" s="154">
        <f>IF(U174="základní",N174,0)</f>
        <v>0</v>
      </c>
      <c r="BF174" s="154">
        <f>IF(U174="snížená",N174,0)</f>
        <v>0</v>
      </c>
      <c r="BG174" s="154">
        <f>IF(U174="zákl. přenesená",N174,0)</f>
        <v>0</v>
      </c>
      <c r="BH174" s="154">
        <f>IF(U174="sníž. přenesená",N174,0)</f>
        <v>0</v>
      </c>
      <c r="BI174" s="154">
        <f>IF(U174="nulová",N174,0)</f>
        <v>0</v>
      </c>
      <c r="BJ174" s="19" t="s">
        <v>83</v>
      </c>
      <c r="BK174" s="154">
        <f>ROUND(L174*K174,2)</f>
        <v>0</v>
      </c>
      <c r="BL174" s="19" t="s">
        <v>444</v>
      </c>
      <c r="BM174" s="19" t="s">
        <v>540</v>
      </c>
    </row>
    <row r="175" spans="2:63" s="10" customFormat="1" ht="37.35" customHeight="1">
      <c r="B175" s="134"/>
      <c r="C175" s="135"/>
      <c r="D175" s="136" t="s">
        <v>152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230">
        <f>BK175</f>
        <v>0</v>
      </c>
      <c r="O175" s="231"/>
      <c r="P175" s="231"/>
      <c r="Q175" s="231"/>
      <c r="R175" s="137"/>
      <c r="T175" s="138"/>
      <c r="U175" s="135"/>
      <c r="V175" s="135"/>
      <c r="W175" s="139">
        <f>W176+W180+W182+W186+W190</f>
        <v>0</v>
      </c>
      <c r="X175" s="135"/>
      <c r="Y175" s="139">
        <f>Y176+Y180+Y182+Y186+Y190</f>
        <v>0</v>
      </c>
      <c r="Z175" s="135"/>
      <c r="AA175" s="140">
        <f>AA176+AA180+AA182+AA186+AA190</f>
        <v>0</v>
      </c>
      <c r="AR175" s="141" t="s">
        <v>191</v>
      </c>
      <c r="AT175" s="142" t="s">
        <v>74</v>
      </c>
      <c r="AU175" s="142" t="s">
        <v>75</v>
      </c>
      <c r="AY175" s="141" t="s">
        <v>173</v>
      </c>
      <c r="BK175" s="143">
        <f>BK176+BK180+BK182+BK186+BK190</f>
        <v>0</v>
      </c>
    </row>
    <row r="176" spans="2:63" s="10" customFormat="1" ht="19.9" customHeight="1">
      <c r="B176" s="134"/>
      <c r="C176" s="135"/>
      <c r="D176" s="144" t="s">
        <v>153</v>
      </c>
      <c r="E176" s="144"/>
      <c r="F176" s="144"/>
      <c r="G176" s="144"/>
      <c r="H176" s="144"/>
      <c r="I176" s="144"/>
      <c r="J176" s="144"/>
      <c r="K176" s="144"/>
      <c r="L176" s="144"/>
      <c r="M176" s="144"/>
      <c r="N176" s="226">
        <f>BK176</f>
        <v>0</v>
      </c>
      <c r="O176" s="227"/>
      <c r="P176" s="227"/>
      <c r="Q176" s="227"/>
      <c r="R176" s="137"/>
      <c r="T176" s="138"/>
      <c r="U176" s="135"/>
      <c r="V176" s="135"/>
      <c r="W176" s="139">
        <f>SUM(W177:W179)</f>
        <v>0</v>
      </c>
      <c r="X176" s="135"/>
      <c r="Y176" s="139">
        <f>SUM(Y177:Y179)</f>
        <v>0</v>
      </c>
      <c r="Z176" s="135"/>
      <c r="AA176" s="140">
        <f>SUM(AA177:AA179)</f>
        <v>0</v>
      </c>
      <c r="AR176" s="141" t="s">
        <v>191</v>
      </c>
      <c r="AT176" s="142" t="s">
        <v>74</v>
      </c>
      <c r="AU176" s="142" t="s">
        <v>83</v>
      </c>
      <c r="AY176" s="141" t="s">
        <v>173</v>
      </c>
      <c r="BK176" s="143">
        <f>SUM(BK177:BK179)</f>
        <v>0</v>
      </c>
    </row>
    <row r="177" spans="2:65" s="1" customFormat="1" ht="16.5" customHeight="1">
      <c r="B177" s="145"/>
      <c r="C177" s="146" t="s">
        <v>349</v>
      </c>
      <c r="D177" s="146" t="s">
        <v>174</v>
      </c>
      <c r="E177" s="147" t="s">
        <v>451</v>
      </c>
      <c r="F177" s="220" t="s">
        <v>452</v>
      </c>
      <c r="G177" s="220"/>
      <c r="H177" s="220"/>
      <c r="I177" s="220"/>
      <c r="J177" s="148" t="s">
        <v>453</v>
      </c>
      <c r="K177" s="149">
        <v>1</v>
      </c>
      <c r="L177" s="221"/>
      <c r="M177" s="221"/>
      <c r="N177" s="221">
        <f>ROUND(L177*K177,2)</f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0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R177" s="19" t="s">
        <v>454</v>
      </c>
      <c r="AT177" s="19" t="s">
        <v>174</v>
      </c>
      <c r="AU177" s="19" t="s">
        <v>111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454</v>
      </c>
      <c r="BM177" s="19" t="s">
        <v>455</v>
      </c>
    </row>
    <row r="178" spans="2:65" s="1" customFormat="1" ht="16.5" customHeight="1">
      <c r="B178" s="145"/>
      <c r="C178" s="146" t="s">
        <v>353</v>
      </c>
      <c r="D178" s="146" t="s">
        <v>174</v>
      </c>
      <c r="E178" s="147" t="s">
        <v>457</v>
      </c>
      <c r="F178" s="220" t="s">
        <v>1405</v>
      </c>
      <c r="G178" s="220"/>
      <c r="H178" s="220"/>
      <c r="I178" s="220"/>
      <c r="J178" s="148" t="s">
        <v>453</v>
      </c>
      <c r="K178" s="149">
        <v>1</v>
      </c>
      <c r="L178" s="221"/>
      <c r="M178" s="221"/>
      <c r="N178" s="221">
        <f>ROUND(L178*K178,2)</f>
        <v>0</v>
      </c>
      <c r="O178" s="221"/>
      <c r="P178" s="221"/>
      <c r="Q178" s="221"/>
      <c r="R178" s="150"/>
      <c r="T178" s="151" t="s">
        <v>5</v>
      </c>
      <c r="U178" s="41" t="s">
        <v>40</v>
      </c>
      <c r="V178" s="152">
        <v>0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9" t="s">
        <v>454</v>
      </c>
      <c r="AT178" s="19" t="s">
        <v>174</v>
      </c>
      <c r="AU178" s="19" t="s">
        <v>111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454</v>
      </c>
      <c r="BM178" s="19" t="s">
        <v>458</v>
      </c>
    </row>
    <row r="179" spans="2:65" s="1" customFormat="1" ht="16.5" customHeight="1">
      <c r="B179" s="145"/>
      <c r="C179" s="146" t="s">
        <v>357</v>
      </c>
      <c r="D179" s="146" t="s">
        <v>174</v>
      </c>
      <c r="E179" s="147" t="s">
        <v>460</v>
      </c>
      <c r="F179" s="220" t="s">
        <v>461</v>
      </c>
      <c r="G179" s="220"/>
      <c r="H179" s="220"/>
      <c r="I179" s="220"/>
      <c r="J179" s="148" t="s">
        <v>453</v>
      </c>
      <c r="K179" s="149">
        <v>1</v>
      </c>
      <c r="L179" s="221"/>
      <c r="M179" s="221"/>
      <c r="N179" s="221">
        <f>ROUND(L179*K179,2)</f>
        <v>0</v>
      </c>
      <c r="O179" s="221"/>
      <c r="P179" s="221"/>
      <c r="Q179" s="221"/>
      <c r="R179" s="150"/>
      <c r="T179" s="151" t="s">
        <v>5</v>
      </c>
      <c r="U179" s="41" t="s">
        <v>40</v>
      </c>
      <c r="V179" s="152">
        <v>0</v>
      </c>
      <c r="W179" s="152">
        <f>V179*K179</f>
        <v>0</v>
      </c>
      <c r="X179" s="152">
        <v>0</v>
      </c>
      <c r="Y179" s="152">
        <f>X179*K179</f>
        <v>0</v>
      </c>
      <c r="Z179" s="152">
        <v>0</v>
      </c>
      <c r="AA179" s="153">
        <f>Z179*K179</f>
        <v>0</v>
      </c>
      <c r="AR179" s="19" t="s">
        <v>454</v>
      </c>
      <c r="AT179" s="19" t="s">
        <v>174</v>
      </c>
      <c r="AU179" s="19" t="s">
        <v>111</v>
      </c>
      <c r="AY179" s="19" t="s">
        <v>173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9" t="s">
        <v>83</v>
      </c>
      <c r="BK179" s="154">
        <f>ROUND(L179*K179,2)</f>
        <v>0</v>
      </c>
      <c r="BL179" s="19" t="s">
        <v>454</v>
      </c>
      <c r="BM179" s="19" t="s">
        <v>462</v>
      </c>
    </row>
    <row r="180" spans="2:63" s="10" customFormat="1" ht="29.85" customHeight="1">
      <c r="B180" s="134"/>
      <c r="C180" s="135"/>
      <c r="D180" s="144" t="s">
        <v>154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8">
        <f>BK180</f>
        <v>0</v>
      </c>
      <c r="O180" s="229"/>
      <c r="P180" s="229"/>
      <c r="Q180" s="229"/>
      <c r="R180" s="137"/>
      <c r="T180" s="138"/>
      <c r="U180" s="135"/>
      <c r="V180" s="135"/>
      <c r="W180" s="139">
        <f>W181</f>
        <v>0</v>
      </c>
      <c r="X180" s="135"/>
      <c r="Y180" s="139">
        <f>Y181</f>
        <v>0</v>
      </c>
      <c r="Z180" s="135"/>
      <c r="AA180" s="140">
        <f>AA181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BK181</f>
        <v>0</v>
      </c>
    </row>
    <row r="181" spans="2:65" s="1" customFormat="1" ht="16.5" customHeight="1">
      <c r="B181" s="145"/>
      <c r="C181" s="146" t="s">
        <v>361</v>
      </c>
      <c r="D181" s="146" t="s">
        <v>174</v>
      </c>
      <c r="E181" s="147" t="s">
        <v>464</v>
      </c>
      <c r="F181" s="220" t="s">
        <v>465</v>
      </c>
      <c r="G181" s="220"/>
      <c r="H181" s="220"/>
      <c r="I181" s="220"/>
      <c r="J181" s="148" t="s">
        <v>453</v>
      </c>
      <c r="K181" s="149">
        <v>1</v>
      </c>
      <c r="L181" s="221"/>
      <c r="M181" s="221"/>
      <c r="N181" s="221">
        <f>ROUND(L181*K181,2)</f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466</v>
      </c>
    </row>
    <row r="182" spans="2:63" s="10" customFormat="1" ht="29.85" customHeight="1">
      <c r="B182" s="134"/>
      <c r="C182" s="135"/>
      <c r="D182" s="144" t="s">
        <v>155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228">
        <f>BK182</f>
        <v>0</v>
      </c>
      <c r="O182" s="229"/>
      <c r="P182" s="229"/>
      <c r="Q182" s="229"/>
      <c r="R182" s="137"/>
      <c r="T182" s="138"/>
      <c r="U182" s="135"/>
      <c r="V182" s="135"/>
      <c r="W182" s="139">
        <f>SUM(W183:W185)</f>
        <v>0</v>
      </c>
      <c r="X182" s="135"/>
      <c r="Y182" s="139">
        <f>SUM(Y183:Y185)</f>
        <v>0</v>
      </c>
      <c r="Z182" s="135"/>
      <c r="AA182" s="140">
        <f>SUM(AA183:AA185)</f>
        <v>0</v>
      </c>
      <c r="AR182" s="141" t="s">
        <v>191</v>
      </c>
      <c r="AT182" s="142" t="s">
        <v>74</v>
      </c>
      <c r="AU182" s="142" t="s">
        <v>83</v>
      </c>
      <c r="AY182" s="141" t="s">
        <v>173</v>
      </c>
      <c r="BK182" s="143">
        <f>SUM(BK183:BK185)</f>
        <v>0</v>
      </c>
    </row>
    <row r="183" spans="2:65" s="1" customFormat="1" ht="16.5" customHeight="1">
      <c r="B183" s="145"/>
      <c r="C183" s="146" t="s">
        <v>365</v>
      </c>
      <c r="D183" s="146" t="s">
        <v>174</v>
      </c>
      <c r="E183" s="147" t="s">
        <v>468</v>
      </c>
      <c r="F183" s="220" t="s">
        <v>469</v>
      </c>
      <c r="G183" s="220"/>
      <c r="H183" s="220"/>
      <c r="I183" s="220"/>
      <c r="J183" s="148" t="s">
        <v>453</v>
      </c>
      <c r="K183" s="149">
        <v>1</v>
      </c>
      <c r="L183" s="221"/>
      <c r="M183" s="221"/>
      <c r="N183" s="221">
        <f>ROUND(L183*K183,2)</f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470</v>
      </c>
    </row>
    <row r="184" spans="2:65" s="1" customFormat="1" ht="16.5" customHeight="1">
      <c r="B184" s="145"/>
      <c r="C184" s="146" t="s">
        <v>369</v>
      </c>
      <c r="D184" s="146" t="s">
        <v>174</v>
      </c>
      <c r="E184" s="147" t="s">
        <v>472</v>
      </c>
      <c r="F184" s="220" t="s">
        <v>473</v>
      </c>
      <c r="G184" s="220"/>
      <c r="H184" s="220"/>
      <c r="I184" s="220"/>
      <c r="J184" s="148" t="s">
        <v>453</v>
      </c>
      <c r="K184" s="149">
        <v>1</v>
      </c>
      <c r="L184" s="221"/>
      <c r="M184" s="221"/>
      <c r="N184" s="221">
        <f>ROUND(L184*K184,2)</f>
        <v>0</v>
      </c>
      <c r="O184" s="221"/>
      <c r="P184" s="221"/>
      <c r="Q184" s="221"/>
      <c r="R184" s="150"/>
      <c r="T184" s="151" t="s">
        <v>5</v>
      </c>
      <c r="U184" s="41" t="s">
        <v>40</v>
      </c>
      <c r="V184" s="152">
        <v>0</v>
      </c>
      <c r="W184" s="152">
        <f>V184*K184</f>
        <v>0</v>
      </c>
      <c r="X184" s="152">
        <v>0</v>
      </c>
      <c r="Y184" s="152">
        <f>X184*K184</f>
        <v>0</v>
      </c>
      <c r="Z184" s="152">
        <v>0</v>
      </c>
      <c r="AA184" s="153">
        <f>Z184*K184</f>
        <v>0</v>
      </c>
      <c r="AR184" s="19" t="s">
        <v>454</v>
      </c>
      <c r="AT184" s="19" t="s">
        <v>174</v>
      </c>
      <c r="AU184" s="19" t="s">
        <v>111</v>
      </c>
      <c r="AY184" s="19" t="s">
        <v>173</v>
      </c>
      <c r="BE184" s="154">
        <f>IF(U184="základní",N184,0)</f>
        <v>0</v>
      </c>
      <c r="BF184" s="154">
        <f>IF(U184="snížená",N184,0)</f>
        <v>0</v>
      </c>
      <c r="BG184" s="154">
        <f>IF(U184="zákl. přenesená",N184,0)</f>
        <v>0</v>
      </c>
      <c r="BH184" s="154">
        <f>IF(U184="sníž. přenesená",N184,0)</f>
        <v>0</v>
      </c>
      <c r="BI184" s="154">
        <f>IF(U184="nulová",N184,0)</f>
        <v>0</v>
      </c>
      <c r="BJ184" s="19" t="s">
        <v>83</v>
      </c>
      <c r="BK184" s="154">
        <f>ROUND(L184*K184,2)</f>
        <v>0</v>
      </c>
      <c r="BL184" s="19" t="s">
        <v>454</v>
      </c>
      <c r="BM184" s="19" t="s">
        <v>474</v>
      </c>
    </row>
    <row r="185" spans="2:65" s="1" customFormat="1" ht="16.5" customHeight="1">
      <c r="B185" s="145"/>
      <c r="C185" s="146" t="s">
        <v>373</v>
      </c>
      <c r="D185" s="146" t="s">
        <v>174</v>
      </c>
      <c r="E185" s="147" t="s">
        <v>476</v>
      </c>
      <c r="F185" s="220" t="s">
        <v>477</v>
      </c>
      <c r="G185" s="220"/>
      <c r="H185" s="220"/>
      <c r="I185" s="220"/>
      <c r="J185" s="148" t="s">
        <v>453</v>
      </c>
      <c r="K185" s="149">
        <v>1</v>
      </c>
      <c r="L185" s="221"/>
      <c r="M185" s="221"/>
      <c r="N185" s="221">
        <f>ROUND(L185*K185,2)</f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478</v>
      </c>
    </row>
    <row r="186" spans="2:63" s="10" customFormat="1" ht="29.85" customHeight="1">
      <c r="B186" s="134"/>
      <c r="C186" s="135"/>
      <c r="D186" s="144" t="s">
        <v>156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377</v>
      </c>
      <c r="D187" s="146" t="s">
        <v>174</v>
      </c>
      <c r="E187" s="147" t="s">
        <v>480</v>
      </c>
      <c r="F187" s="220" t="s">
        <v>481</v>
      </c>
      <c r="G187" s="220"/>
      <c r="H187" s="220"/>
      <c r="I187" s="220"/>
      <c r="J187" s="148" t="s">
        <v>453</v>
      </c>
      <c r="K187" s="149">
        <v>1</v>
      </c>
      <c r="L187" s="221"/>
      <c r="M187" s="221"/>
      <c r="N187" s="221">
        <f>ROUND(L187*K187,2)</f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482</v>
      </c>
    </row>
    <row r="188" spans="2:65" s="1" customFormat="1" ht="25.5" customHeight="1">
      <c r="B188" s="145"/>
      <c r="C188" s="146" t="s">
        <v>381</v>
      </c>
      <c r="D188" s="146" t="s">
        <v>174</v>
      </c>
      <c r="E188" s="147" t="s">
        <v>484</v>
      </c>
      <c r="F188" s="220" t="s">
        <v>1406</v>
      </c>
      <c r="G188" s="220"/>
      <c r="H188" s="220"/>
      <c r="I188" s="220"/>
      <c r="J188" s="148" t="s">
        <v>453</v>
      </c>
      <c r="K188" s="149">
        <v>1</v>
      </c>
      <c r="L188" s="221"/>
      <c r="M188" s="221"/>
      <c r="N188" s="221">
        <f>ROUND(L188*K188,2)</f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485</v>
      </c>
    </row>
    <row r="189" spans="2:65" s="1" customFormat="1" ht="25.5" customHeight="1">
      <c r="B189" s="145"/>
      <c r="C189" s="146" t="s">
        <v>385</v>
      </c>
      <c r="D189" s="146" t="s">
        <v>174</v>
      </c>
      <c r="E189" s="147" t="s">
        <v>487</v>
      </c>
      <c r="F189" s="220" t="s">
        <v>1408</v>
      </c>
      <c r="G189" s="220"/>
      <c r="H189" s="220"/>
      <c r="I189" s="220"/>
      <c r="J189" s="148" t="s">
        <v>453</v>
      </c>
      <c r="K189" s="149">
        <v>1</v>
      </c>
      <c r="L189" s="221"/>
      <c r="M189" s="221"/>
      <c r="N189" s="221">
        <f>ROUND(L189*K189,2)</f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488</v>
      </c>
    </row>
    <row r="190" spans="2:63" s="10" customFormat="1" ht="29.85" customHeight="1">
      <c r="B190" s="134"/>
      <c r="C190" s="135"/>
      <c r="D190" s="144" t="s">
        <v>157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W191</f>
        <v>0</v>
      </c>
      <c r="X190" s="135"/>
      <c r="Y190" s="139">
        <f>Y191</f>
        <v>0</v>
      </c>
      <c r="Z190" s="135"/>
      <c r="AA190" s="140">
        <f>AA191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BK191</f>
        <v>0</v>
      </c>
    </row>
    <row r="191" spans="2:65" s="1" customFormat="1" ht="16.5" customHeight="1">
      <c r="B191" s="145"/>
      <c r="C191" s="146" t="s">
        <v>389</v>
      </c>
      <c r="D191" s="146" t="s">
        <v>174</v>
      </c>
      <c r="E191" s="147" t="s">
        <v>490</v>
      </c>
      <c r="F191" s="220" t="s">
        <v>491</v>
      </c>
      <c r="G191" s="220"/>
      <c r="H191" s="220"/>
      <c r="I191" s="220"/>
      <c r="J191" s="148" t="s">
        <v>453</v>
      </c>
      <c r="K191" s="149">
        <v>1</v>
      </c>
      <c r="L191" s="221"/>
      <c r="M191" s="221"/>
      <c r="N191" s="221">
        <f>ROUND(L191*K191,2)</f>
        <v>0</v>
      </c>
      <c r="O191" s="221"/>
      <c r="P191" s="221"/>
      <c r="Q191" s="221"/>
      <c r="R191" s="150"/>
      <c r="T191" s="151" t="s">
        <v>5</v>
      </c>
      <c r="U191" s="159" t="s">
        <v>40</v>
      </c>
      <c r="V191" s="160">
        <v>0</v>
      </c>
      <c r="W191" s="160">
        <f>V191*K191</f>
        <v>0</v>
      </c>
      <c r="X191" s="160">
        <v>0</v>
      </c>
      <c r="Y191" s="160">
        <f>X191*K191</f>
        <v>0</v>
      </c>
      <c r="Z191" s="160">
        <v>0</v>
      </c>
      <c r="AA191" s="161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492</v>
      </c>
    </row>
    <row r="192" spans="2:18" s="1" customFormat="1" ht="6.95" customHeight="1"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8"/>
    </row>
  </sheetData>
  <mergeCells count="2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H1:K1"/>
    <mergeCell ref="S2:AC2"/>
    <mergeCell ref="F189:I189"/>
    <mergeCell ref="L189:M189"/>
    <mergeCell ref="N189:Q189"/>
    <mergeCell ref="F191:I191"/>
    <mergeCell ref="L191:M191"/>
    <mergeCell ref="N191:Q191"/>
    <mergeCell ref="N123:Q123"/>
    <mergeCell ref="N124:Q124"/>
    <mergeCell ref="N125:Q125"/>
    <mergeCell ref="N146:Q146"/>
    <mergeCell ref="N148:Q148"/>
    <mergeCell ref="N150:Q150"/>
    <mergeCell ref="N168:Q168"/>
    <mergeCell ref="N170:Q170"/>
    <mergeCell ref="N171:Q171"/>
    <mergeCell ref="N175:Q175"/>
    <mergeCell ref="N176:Q176"/>
    <mergeCell ref="N180:Q180"/>
    <mergeCell ref="N182:Q182"/>
    <mergeCell ref="N186:Q186"/>
    <mergeCell ref="N190:Q190"/>
    <mergeCell ref="F185:I18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6"/>
  <sheetViews>
    <sheetView showGridLines="0" tabSelected="1" workbookViewId="0" topLeftCell="A1">
      <pane ySplit="1" topLeftCell="A221" activePane="bottomLeft" state="frozen"/>
      <selection pane="bottomLeft" activeCell="C246" sqref="C2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33" width="9.33203125" style="0" customWidth="1"/>
    <col min="34" max="77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541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N107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ROUND((SUM(BE107:BE108)+SUM(BE126:BE245)),2)</f>
        <v>0</v>
      </c>
      <c r="I32" s="237"/>
      <c r="J32" s="237"/>
      <c r="K32" s="33"/>
      <c r="L32" s="33"/>
      <c r="M32" s="248">
        <f>ROUND(ROUND((SUM(BE107:BE108)+SUM(BE126:BE245)),2)*F32,2)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ROUND((SUM(BF107:BF108)+SUM(BF126:BF245)),2)</f>
        <v>0</v>
      </c>
      <c r="I33" s="237"/>
      <c r="J33" s="237"/>
      <c r="K33" s="33"/>
      <c r="L33" s="33"/>
      <c r="M33" s="248">
        <f>ROUND(ROUND((SUM(BF107:BF108)+SUM(BF126:BF245)),2)*F33,2)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ROUND((SUM(BG107:BG108)+SUM(BG126:BG245)),2)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ROUND((SUM(BH107:BH108)+SUM(BH126:BH245)),2)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ROUND((SUM(BI107:BI108)+SUM(BI126:BI245)),2)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SO-02 A - Dešťová kanalizace - stoka D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N126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N127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N128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N149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N152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145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N154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146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N156</f>
        <v>0</v>
      </c>
      <c r="O94" s="183"/>
      <c r="P94" s="183"/>
      <c r="Q94" s="183"/>
      <c r="R94" s="124"/>
    </row>
    <row r="95" spans="2:18" s="8" customFormat="1" ht="19.9" customHeight="1">
      <c r="B95" s="122"/>
      <c r="C95" s="96"/>
      <c r="D95" s="123" t="s">
        <v>147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N216</f>
        <v>0</v>
      </c>
      <c r="O95" s="183"/>
      <c r="P95" s="183"/>
      <c r="Q95" s="183"/>
      <c r="R95" s="124"/>
    </row>
    <row r="96" spans="2:18" s="8" customFormat="1" ht="19.9" customHeight="1">
      <c r="B96" s="122"/>
      <c r="C96" s="96"/>
      <c r="D96" s="123" t="s">
        <v>148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N219</f>
        <v>0</v>
      </c>
      <c r="O96" s="183"/>
      <c r="P96" s="183"/>
      <c r="Q96" s="183"/>
      <c r="R96" s="124"/>
    </row>
    <row r="97" spans="2:18" s="8" customFormat="1" ht="19.9" customHeight="1">
      <c r="B97" s="122"/>
      <c r="C97" s="96"/>
      <c r="D97" s="123" t="s">
        <v>149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N222</f>
        <v>0</v>
      </c>
      <c r="O97" s="183"/>
      <c r="P97" s="183"/>
      <c r="Q97" s="183"/>
      <c r="R97" s="124"/>
    </row>
    <row r="98" spans="2:18" s="7" customFormat="1" ht="24.95" customHeight="1">
      <c r="B98" s="118"/>
      <c r="C98" s="119"/>
      <c r="D98" s="120" t="s">
        <v>150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25">
        <f>N224</f>
        <v>0</v>
      </c>
      <c r="O98" s="243"/>
      <c r="P98" s="243"/>
      <c r="Q98" s="243"/>
      <c r="R98" s="121"/>
    </row>
    <row r="99" spans="2:18" s="8" customFormat="1" ht="19.9" customHeight="1">
      <c r="B99" s="122"/>
      <c r="C99" s="96"/>
      <c r="D99" s="123" t="s">
        <v>151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N225</f>
        <v>0</v>
      </c>
      <c r="O99" s="183"/>
      <c r="P99" s="183"/>
      <c r="Q99" s="183"/>
      <c r="R99" s="124"/>
    </row>
    <row r="100" spans="2:18" s="7" customFormat="1" ht="24.95" customHeight="1">
      <c r="B100" s="118"/>
      <c r="C100" s="119"/>
      <c r="D100" s="120" t="s">
        <v>152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25">
        <f>N229</f>
        <v>0</v>
      </c>
      <c r="O100" s="243"/>
      <c r="P100" s="243"/>
      <c r="Q100" s="243"/>
      <c r="R100" s="121"/>
    </row>
    <row r="101" spans="2:18" s="8" customFormat="1" ht="19.9" customHeight="1">
      <c r="B101" s="122"/>
      <c r="C101" s="96"/>
      <c r="D101" s="123" t="s">
        <v>153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82">
        <f>N230</f>
        <v>0</v>
      </c>
      <c r="O101" s="183"/>
      <c r="P101" s="183"/>
      <c r="Q101" s="183"/>
      <c r="R101" s="124"/>
    </row>
    <row r="102" spans="2:18" s="8" customFormat="1" ht="19.9" customHeight="1">
      <c r="B102" s="122"/>
      <c r="C102" s="96"/>
      <c r="D102" s="123" t="s">
        <v>154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82">
        <f>N234</f>
        <v>0</v>
      </c>
      <c r="O102" s="183"/>
      <c r="P102" s="183"/>
      <c r="Q102" s="183"/>
      <c r="R102" s="124"/>
    </row>
    <row r="103" spans="2:18" s="8" customFormat="1" ht="19.9" customHeight="1">
      <c r="B103" s="122"/>
      <c r="C103" s="96"/>
      <c r="D103" s="123" t="s">
        <v>155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82">
        <f>N236</f>
        <v>0</v>
      </c>
      <c r="O103" s="183"/>
      <c r="P103" s="183"/>
      <c r="Q103" s="183"/>
      <c r="R103" s="124"/>
    </row>
    <row r="104" spans="2:18" s="8" customFormat="1" ht="19.9" customHeight="1">
      <c r="B104" s="122"/>
      <c r="C104" s="96"/>
      <c r="D104" s="123" t="s">
        <v>156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182">
        <f>N240</f>
        <v>0</v>
      </c>
      <c r="O104" s="183"/>
      <c r="P104" s="183"/>
      <c r="Q104" s="183"/>
      <c r="R104" s="124"/>
    </row>
    <row r="105" spans="2:18" s="8" customFormat="1" ht="19.9" customHeight="1">
      <c r="B105" s="122"/>
      <c r="C105" s="96"/>
      <c r="D105" s="123" t="s">
        <v>157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182">
        <f>N244</f>
        <v>0</v>
      </c>
      <c r="O105" s="183"/>
      <c r="P105" s="183"/>
      <c r="Q105" s="183"/>
      <c r="R105" s="124"/>
    </row>
    <row r="106" spans="2:18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7" t="s">
        <v>158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44">
        <v>0</v>
      </c>
      <c r="O107" s="245"/>
      <c r="P107" s="245"/>
      <c r="Q107" s="245"/>
      <c r="R107" s="34"/>
      <c r="T107" s="125"/>
      <c r="U107" s="126" t="s">
        <v>39</v>
      </c>
    </row>
    <row r="108" spans="2:18" s="1" customFormat="1" ht="18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08" t="s">
        <v>125</v>
      </c>
      <c r="D109" s="109"/>
      <c r="E109" s="109"/>
      <c r="F109" s="109"/>
      <c r="G109" s="109"/>
      <c r="H109" s="109"/>
      <c r="I109" s="109"/>
      <c r="J109" s="109"/>
      <c r="K109" s="109"/>
      <c r="L109" s="179">
        <f>ROUND(SUM(N88+N107),2)</f>
        <v>0</v>
      </c>
      <c r="M109" s="179"/>
      <c r="N109" s="179"/>
      <c r="O109" s="179"/>
      <c r="P109" s="179"/>
      <c r="Q109" s="179"/>
      <c r="R109" s="34"/>
    </row>
    <row r="110" spans="2:18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95" customHeight="1">
      <c r="B115" s="32"/>
      <c r="C115" s="203" t="s">
        <v>159</v>
      </c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9" t="s">
        <v>17</v>
      </c>
      <c r="D117" s="33"/>
      <c r="E117" s="33"/>
      <c r="F117" s="238" t="str">
        <f>F6</f>
        <v>Milevsko -  Švermova ul. III. etapa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33"/>
      <c r="R117" s="34"/>
    </row>
    <row r="118" spans="2:18" s="1" customFormat="1" ht="36.95" customHeight="1">
      <c r="B118" s="32"/>
      <c r="C118" s="66" t="s">
        <v>132</v>
      </c>
      <c r="D118" s="33"/>
      <c r="E118" s="33"/>
      <c r="F118" s="205" t="str">
        <f>F7</f>
        <v>SO-02 A - Dešťová kanalizace - stoka D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33"/>
      <c r="R118" s="34"/>
    </row>
    <row r="119" spans="2:18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9" t="s">
        <v>21</v>
      </c>
      <c r="D120" s="33"/>
      <c r="E120" s="33"/>
      <c r="F120" s="27" t="str">
        <f>F9</f>
        <v xml:space="preserve"> </v>
      </c>
      <c r="G120" s="33"/>
      <c r="H120" s="33"/>
      <c r="I120" s="33"/>
      <c r="J120" s="33"/>
      <c r="K120" s="29" t="s">
        <v>23</v>
      </c>
      <c r="L120" s="33"/>
      <c r="M120" s="240" t="str">
        <f>IF(O9="","",O9)</f>
        <v>24. 8. 2017</v>
      </c>
      <c r="N120" s="240"/>
      <c r="O120" s="240"/>
      <c r="P120" s="240"/>
      <c r="Q120" s="33"/>
      <c r="R120" s="34"/>
    </row>
    <row r="121" spans="2:18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9" t="s">
        <v>25</v>
      </c>
      <c r="D122" s="33"/>
      <c r="E122" s="33"/>
      <c r="F122" s="27" t="str">
        <f>E12</f>
        <v>Město Milevsko, nám. E. Beneše 420, 39901 Milevsko</v>
      </c>
      <c r="G122" s="33"/>
      <c r="H122" s="33"/>
      <c r="I122" s="33"/>
      <c r="J122" s="33"/>
      <c r="K122" s="29" t="s">
        <v>30</v>
      </c>
      <c r="L122" s="33"/>
      <c r="M122" s="216" t="str">
        <f>E18</f>
        <v>Ing.Luboš Vaniš,VL PROJEKT,Líšnice 72,39901 Sepekov</v>
      </c>
      <c r="N122" s="216"/>
      <c r="O122" s="216"/>
      <c r="P122" s="216"/>
      <c r="Q122" s="216"/>
      <c r="R122" s="34"/>
    </row>
    <row r="123" spans="2:18" s="1" customFormat="1" ht="14.45" customHeight="1">
      <c r="B123" s="32"/>
      <c r="C123" s="29" t="s">
        <v>29</v>
      </c>
      <c r="D123" s="33"/>
      <c r="E123" s="33"/>
      <c r="F123" s="27" t="str">
        <f>IF(E15="","",E15)</f>
        <v xml:space="preserve"> </v>
      </c>
      <c r="G123" s="33"/>
      <c r="H123" s="33"/>
      <c r="I123" s="33"/>
      <c r="J123" s="33"/>
      <c r="K123" s="29" t="s">
        <v>34</v>
      </c>
      <c r="L123" s="33"/>
      <c r="M123" s="216" t="str">
        <f>E21</f>
        <v xml:space="preserve"> </v>
      </c>
      <c r="N123" s="216"/>
      <c r="O123" s="216"/>
      <c r="P123" s="216"/>
      <c r="Q123" s="216"/>
      <c r="R123" s="34"/>
    </row>
    <row r="124" spans="2:18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9" customFormat="1" ht="29.25" customHeight="1">
      <c r="B125" s="127"/>
      <c r="C125" s="128" t="s">
        <v>160</v>
      </c>
      <c r="D125" s="129" t="s">
        <v>161</v>
      </c>
      <c r="E125" s="129" t="s">
        <v>57</v>
      </c>
      <c r="F125" s="241" t="s">
        <v>162</v>
      </c>
      <c r="G125" s="241"/>
      <c r="H125" s="241"/>
      <c r="I125" s="241"/>
      <c r="J125" s="129" t="s">
        <v>163</v>
      </c>
      <c r="K125" s="129" t="s">
        <v>164</v>
      </c>
      <c r="L125" s="241" t="s">
        <v>165</v>
      </c>
      <c r="M125" s="241"/>
      <c r="N125" s="241" t="s">
        <v>138</v>
      </c>
      <c r="O125" s="241"/>
      <c r="P125" s="241"/>
      <c r="Q125" s="242"/>
      <c r="R125" s="130"/>
      <c r="T125" s="73" t="s">
        <v>166</v>
      </c>
      <c r="U125" s="74" t="s">
        <v>39</v>
      </c>
      <c r="V125" s="74" t="s">
        <v>167</v>
      </c>
      <c r="W125" s="74" t="s">
        <v>168</v>
      </c>
      <c r="X125" s="74" t="s">
        <v>169</v>
      </c>
      <c r="Y125" s="74" t="s">
        <v>170</v>
      </c>
      <c r="Z125" s="74" t="s">
        <v>171</v>
      </c>
      <c r="AA125" s="75" t="s">
        <v>172</v>
      </c>
    </row>
    <row r="126" spans="2:63" s="1" customFormat="1" ht="29.25" customHeight="1">
      <c r="B126" s="32"/>
      <c r="C126" s="77" t="s">
        <v>134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22">
        <f>BK126</f>
        <v>0</v>
      </c>
      <c r="O126" s="223"/>
      <c r="P126" s="223"/>
      <c r="Q126" s="223"/>
      <c r="R126" s="34"/>
      <c r="T126" s="76"/>
      <c r="U126" s="48"/>
      <c r="V126" s="48"/>
      <c r="W126" s="131">
        <f>W127+W224+W229</f>
        <v>8603.898039999998</v>
      </c>
      <c r="X126" s="48"/>
      <c r="Y126" s="131">
        <f>Y127+Y224+Y229</f>
        <v>1940.4476398299998</v>
      </c>
      <c r="Z126" s="48"/>
      <c r="AA126" s="132">
        <f>AA127+AA224+AA229</f>
        <v>160.51</v>
      </c>
      <c r="AT126" s="19" t="s">
        <v>74</v>
      </c>
      <c r="AU126" s="19" t="s">
        <v>140</v>
      </c>
      <c r="BK126" s="133">
        <f>BK127+BK224+BK229</f>
        <v>0</v>
      </c>
    </row>
    <row r="127" spans="2:63" s="10" customFormat="1" ht="37.35" customHeight="1">
      <c r="B127" s="134"/>
      <c r="C127" s="135"/>
      <c r="D127" s="136" t="s">
        <v>141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24">
        <f>BK127</f>
        <v>0</v>
      </c>
      <c r="O127" s="225"/>
      <c r="P127" s="225"/>
      <c r="Q127" s="225"/>
      <c r="R127" s="137"/>
      <c r="T127" s="138"/>
      <c r="U127" s="135"/>
      <c r="V127" s="135"/>
      <c r="W127" s="139">
        <f>W128+W149+W152+W154+W156+W216+W219+W222</f>
        <v>8339.337039999999</v>
      </c>
      <c r="X127" s="135"/>
      <c r="Y127" s="139">
        <f>Y128+Y149+Y152+Y154+Y156+Y216+Y219+Y222</f>
        <v>1940.1594398299999</v>
      </c>
      <c r="Z127" s="135"/>
      <c r="AA127" s="140">
        <f>AA128+AA149+AA152+AA154+AA156+AA216+AA219+AA222</f>
        <v>160.51</v>
      </c>
      <c r="AR127" s="141" t="s">
        <v>83</v>
      </c>
      <c r="AT127" s="142" t="s">
        <v>74</v>
      </c>
      <c r="AU127" s="142" t="s">
        <v>75</v>
      </c>
      <c r="AY127" s="141" t="s">
        <v>173</v>
      </c>
      <c r="BK127" s="143">
        <f>BK128+BK149+BK152+BK154+BK156+BK216+BK219+BK222</f>
        <v>0</v>
      </c>
    </row>
    <row r="128" spans="2:63" s="10" customFormat="1" ht="19.9" customHeight="1">
      <c r="B128" s="134"/>
      <c r="C128" s="135"/>
      <c r="D128" s="144" t="s">
        <v>142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26">
        <f>BK128</f>
        <v>0</v>
      </c>
      <c r="O128" s="227"/>
      <c r="P128" s="227"/>
      <c r="Q128" s="227"/>
      <c r="R128" s="137"/>
      <c r="T128" s="138"/>
      <c r="U128" s="135"/>
      <c r="V128" s="135"/>
      <c r="W128" s="139">
        <f>SUM(W129:W148)</f>
        <v>4525.26293</v>
      </c>
      <c r="X128" s="135"/>
      <c r="Y128" s="139">
        <f>SUM(Y129:Y148)</f>
        <v>1707.56744983</v>
      </c>
      <c r="Z128" s="135"/>
      <c r="AA128" s="140">
        <f>SUM(AA129:AA148)</f>
        <v>0</v>
      </c>
      <c r="AR128" s="141" t="s">
        <v>83</v>
      </c>
      <c r="AT128" s="142" t="s">
        <v>74</v>
      </c>
      <c r="AU128" s="142" t="s">
        <v>83</v>
      </c>
      <c r="AY128" s="141" t="s">
        <v>173</v>
      </c>
      <c r="BK128" s="143">
        <f>SUM(BK129:BK148)</f>
        <v>0</v>
      </c>
    </row>
    <row r="129" spans="2:65" s="1" customFormat="1" ht="25.5" customHeight="1">
      <c r="B129" s="145"/>
      <c r="C129" s="146" t="s">
        <v>83</v>
      </c>
      <c r="D129" s="146" t="s">
        <v>174</v>
      </c>
      <c r="E129" s="147" t="s">
        <v>175</v>
      </c>
      <c r="F129" s="220" t="s">
        <v>176</v>
      </c>
      <c r="G129" s="220"/>
      <c r="H129" s="220"/>
      <c r="I129" s="220"/>
      <c r="J129" s="148" t="s">
        <v>177</v>
      </c>
      <c r="K129" s="149">
        <v>85</v>
      </c>
      <c r="L129" s="221"/>
      <c r="M129" s="221"/>
      <c r="N129" s="221">
        <f aca="true" t="shared" si="0" ref="N129:N148">ROUND(L129*K129,2)</f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0.703</v>
      </c>
      <c r="W129" s="152">
        <f aca="true" t="shared" si="1" ref="W129:W148">V129*K129</f>
        <v>59.754999999999995</v>
      </c>
      <c r="X129" s="152">
        <v>0.00868</v>
      </c>
      <c r="Y129" s="152">
        <f aca="true" t="shared" si="2" ref="Y129:Y148">X129*K129</f>
        <v>0.7378</v>
      </c>
      <c r="Z129" s="152">
        <v>0</v>
      </c>
      <c r="AA129" s="153">
        <f aca="true" t="shared" si="3" ref="AA129:AA148">Z129*K129</f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aca="true" t="shared" si="4" ref="BE129:BE148">IF(U129="základní",N129,0)</f>
        <v>0</v>
      </c>
      <c r="BF129" s="154">
        <f aca="true" t="shared" si="5" ref="BF129:BF148">IF(U129="snížená",N129,0)</f>
        <v>0</v>
      </c>
      <c r="BG129" s="154">
        <f aca="true" t="shared" si="6" ref="BG129:BG148">IF(U129="zákl. přenesená",N129,0)</f>
        <v>0</v>
      </c>
      <c r="BH129" s="154">
        <f aca="true" t="shared" si="7" ref="BH129:BH148">IF(U129="sníž. přenesená",N129,0)</f>
        <v>0</v>
      </c>
      <c r="BI129" s="154">
        <f aca="true" t="shared" si="8" ref="BI129:BI148">IF(U129="nulová",N129,0)</f>
        <v>0</v>
      </c>
      <c r="BJ129" s="19" t="s">
        <v>83</v>
      </c>
      <c r="BK129" s="154">
        <f aca="true" t="shared" si="9" ref="BK129:BK148">ROUND(L129*K129,2)</f>
        <v>0</v>
      </c>
      <c r="BL129" s="19" t="s">
        <v>178</v>
      </c>
      <c r="BM129" s="19" t="s">
        <v>179</v>
      </c>
    </row>
    <row r="130" spans="2:65" s="1" customFormat="1" ht="25.5" customHeight="1">
      <c r="B130" s="145"/>
      <c r="C130" s="146" t="s">
        <v>111</v>
      </c>
      <c r="D130" s="146" t="s">
        <v>174</v>
      </c>
      <c r="E130" s="147" t="s">
        <v>180</v>
      </c>
      <c r="F130" s="220" t="s">
        <v>181</v>
      </c>
      <c r="G130" s="220"/>
      <c r="H130" s="220"/>
      <c r="I130" s="220"/>
      <c r="J130" s="148" t="s">
        <v>177</v>
      </c>
      <c r="K130" s="149">
        <v>48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0.547</v>
      </c>
      <c r="W130" s="152">
        <f t="shared" si="1"/>
        <v>26.256</v>
      </c>
      <c r="X130" s="152">
        <v>0.0369</v>
      </c>
      <c r="Y130" s="152">
        <f t="shared" si="2"/>
        <v>1.7712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182</v>
      </c>
    </row>
    <row r="131" spans="2:65" s="1" customFormat="1" ht="25.5" customHeight="1">
      <c r="B131" s="145"/>
      <c r="C131" s="146" t="s">
        <v>183</v>
      </c>
      <c r="D131" s="146" t="s">
        <v>174</v>
      </c>
      <c r="E131" s="147" t="s">
        <v>184</v>
      </c>
      <c r="F131" s="220" t="s">
        <v>185</v>
      </c>
      <c r="G131" s="220"/>
      <c r="H131" s="220"/>
      <c r="I131" s="220"/>
      <c r="J131" s="148" t="s">
        <v>186</v>
      </c>
      <c r="K131" s="149">
        <v>12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0.43</v>
      </c>
      <c r="W131" s="152">
        <f t="shared" si="1"/>
        <v>5.16</v>
      </c>
      <c r="X131" s="152">
        <v>0.00065</v>
      </c>
      <c r="Y131" s="152">
        <f t="shared" si="2"/>
        <v>0.0078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187</v>
      </c>
    </row>
    <row r="132" spans="2:65" s="1" customFormat="1" ht="38.25" customHeight="1">
      <c r="B132" s="145"/>
      <c r="C132" s="146" t="s">
        <v>178</v>
      </c>
      <c r="D132" s="146" t="s">
        <v>174</v>
      </c>
      <c r="E132" s="147" t="s">
        <v>188</v>
      </c>
      <c r="F132" s="220" t="s">
        <v>189</v>
      </c>
      <c r="G132" s="220"/>
      <c r="H132" s="220"/>
      <c r="I132" s="220"/>
      <c r="J132" s="148" t="s">
        <v>186</v>
      </c>
      <c r="K132" s="149">
        <v>12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0.29</v>
      </c>
      <c r="W132" s="152">
        <f t="shared" si="1"/>
        <v>3.4799999999999995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190</v>
      </c>
    </row>
    <row r="133" spans="2:65" s="1" customFormat="1" ht="38.25" customHeight="1">
      <c r="B133" s="145"/>
      <c r="C133" s="146" t="s">
        <v>191</v>
      </c>
      <c r="D133" s="146" t="s">
        <v>174</v>
      </c>
      <c r="E133" s="147" t="s">
        <v>192</v>
      </c>
      <c r="F133" s="220" t="s">
        <v>193</v>
      </c>
      <c r="G133" s="220"/>
      <c r="H133" s="220"/>
      <c r="I133" s="220"/>
      <c r="J133" s="148" t="s">
        <v>177</v>
      </c>
      <c r="K133" s="149">
        <v>940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0.089</v>
      </c>
      <c r="W133" s="152">
        <f t="shared" si="1"/>
        <v>83.66</v>
      </c>
      <c r="X133" s="152">
        <v>0.0001</v>
      </c>
      <c r="Y133" s="152">
        <f t="shared" si="2"/>
        <v>0.094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194</v>
      </c>
    </row>
    <row r="134" spans="2:65" s="1" customFormat="1" ht="38.25" customHeight="1">
      <c r="B134" s="145"/>
      <c r="C134" s="146" t="s">
        <v>195</v>
      </c>
      <c r="D134" s="146" t="s">
        <v>174</v>
      </c>
      <c r="E134" s="147" t="s">
        <v>196</v>
      </c>
      <c r="F134" s="220" t="s">
        <v>197</v>
      </c>
      <c r="G134" s="220"/>
      <c r="H134" s="220"/>
      <c r="I134" s="220"/>
      <c r="J134" s="148" t="s">
        <v>177</v>
      </c>
      <c r="K134" s="149">
        <v>940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0.07</v>
      </c>
      <c r="W134" s="152">
        <f t="shared" si="1"/>
        <v>65.80000000000001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198</v>
      </c>
    </row>
    <row r="135" spans="2:65" s="1" customFormat="1" ht="25.5" customHeight="1">
      <c r="B135" s="145"/>
      <c r="C135" s="146" t="s">
        <v>199</v>
      </c>
      <c r="D135" s="146" t="s">
        <v>174</v>
      </c>
      <c r="E135" s="147" t="s">
        <v>200</v>
      </c>
      <c r="F135" s="220" t="s">
        <v>201</v>
      </c>
      <c r="G135" s="220"/>
      <c r="H135" s="220"/>
      <c r="I135" s="220"/>
      <c r="J135" s="148" t="s">
        <v>202</v>
      </c>
      <c r="K135" s="149">
        <v>188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1.548</v>
      </c>
      <c r="W135" s="152">
        <f t="shared" si="1"/>
        <v>291.024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203</v>
      </c>
    </row>
    <row r="136" spans="2:65" s="1" customFormat="1" ht="25.5" customHeight="1">
      <c r="B136" s="145"/>
      <c r="C136" s="146" t="s">
        <v>204</v>
      </c>
      <c r="D136" s="146" t="s">
        <v>174</v>
      </c>
      <c r="E136" s="147" t="s">
        <v>205</v>
      </c>
      <c r="F136" s="220" t="s">
        <v>206</v>
      </c>
      <c r="G136" s="220"/>
      <c r="H136" s="220"/>
      <c r="I136" s="220"/>
      <c r="J136" s="148" t="s">
        <v>202</v>
      </c>
      <c r="K136" s="149">
        <v>1087.098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2.379</v>
      </c>
      <c r="W136" s="152">
        <f t="shared" si="1"/>
        <v>2586.206142</v>
      </c>
      <c r="X136" s="152">
        <v>0.01046</v>
      </c>
      <c r="Y136" s="152">
        <f t="shared" si="2"/>
        <v>11.37104508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207</v>
      </c>
    </row>
    <row r="137" spans="2:65" s="1" customFormat="1" ht="25.5" customHeight="1">
      <c r="B137" s="145"/>
      <c r="C137" s="146" t="s">
        <v>208</v>
      </c>
      <c r="D137" s="146" t="s">
        <v>174</v>
      </c>
      <c r="E137" s="147" t="s">
        <v>209</v>
      </c>
      <c r="F137" s="220" t="s">
        <v>210</v>
      </c>
      <c r="G137" s="220"/>
      <c r="H137" s="220"/>
      <c r="I137" s="220"/>
      <c r="J137" s="148" t="s">
        <v>211</v>
      </c>
      <c r="K137" s="149">
        <v>844.525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0.402</v>
      </c>
      <c r="W137" s="152">
        <f t="shared" si="1"/>
        <v>339.49905</v>
      </c>
      <c r="X137" s="152">
        <v>0.00199</v>
      </c>
      <c r="Y137" s="152">
        <f t="shared" si="2"/>
        <v>1.6806047499999999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212</v>
      </c>
    </row>
    <row r="138" spans="2:65" s="1" customFormat="1" ht="25.5" customHeight="1">
      <c r="B138" s="145"/>
      <c r="C138" s="146" t="s">
        <v>213</v>
      </c>
      <c r="D138" s="146" t="s">
        <v>174</v>
      </c>
      <c r="E138" s="147" t="s">
        <v>214</v>
      </c>
      <c r="F138" s="220" t="s">
        <v>215</v>
      </c>
      <c r="G138" s="220"/>
      <c r="H138" s="220"/>
      <c r="I138" s="220"/>
      <c r="J138" s="148" t="s">
        <v>211</v>
      </c>
      <c r="K138" s="149">
        <v>844.525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0.178</v>
      </c>
      <c r="W138" s="152">
        <f t="shared" si="1"/>
        <v>150.32545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216</v>
      </c>
    </row>
    <row r="139" spans="2:65" s="1" customFormat="1" ht="25.5" customHeight="1">
      <c r="B139" s="145"/>
      <c r="C139" s="146" t="s">
        <v>217</v>
      </c>
      <c r="D139" s="146" t="s">
        <v>174</v>
      </c>
      <c r="E139" s="147" t="s">
        <v>218</v>
      </c>
      <c r="F139" s="220" t="s">
        <v>219</v>
      </c>
      <c r="G139" s="220"/>
      <c r="H139" s="220"/>
      <c r="I139" s="220"/>
      <c r="J139" s="148" t="s">
        <v>202</v>
      </c>
      <c r="K139" s="149">
        <v>1087.098</v>
      </c>
      <c r="L139" s="221"/>
      <c r="M139" s="221"/>
      <c r="N139" s="221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0.484</v>
      </c>
      <c r="W139" s="152">
        <f t="shared" si="1"/>
        <v>526.155432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220</v>
      </c>
    </row>
    <row r="140" spans="2:65" s="1" customFormat="1" ht="25.5" customHeight="1">
      <c r="B140" s="145"/>
      <c r="C140" s="146" t="s">
        <v>221</v>
      </c>
      <c r="D140" s="146" t="s">
        <v>174</v>
      </c>
      <c r="E140" s="147" t="s">
        <v>222</v>
      </c>
      <c r="F140" s="220" t="s">
        <v>223</v>
      </c>
      <c r="G140" s="220"/>
      <c r="H140" s="220"/>
      <c r="I140" s="220"/>
      <c r="J140" s="148" t="s">
        <v>202</v>
      </c>
      <c r="K140" s="149">
        <v>1087.098</v>
      </c>
      <c r="L140" s="221"/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0.079</v>
      </c>
      <c r="W140" s="152">
        <f t="shared" si="1"/>
        <v>85.880742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224</v>
      </c>
    </row>
    <row r="141" spans="2:65" s="1" customFormat="1" ht="25.5" customHeight="1">
      <c r="B141" s="145"/>
      <c r="C141" s="146" t="s">
        <v>225</v>
      </c>
      <c r="D141" s="146" t="s">
        <v>174</v>
      </c>
      <c r="E141" s="147" t="s">
        <v>226</v>
      </c>
      <c r="F141" s="220" t="s">
        <v>227</v>
      </c>
      <c r="G141" s="220"/>
      <c r="H141" s="220"/>
      <c r="I141" s="220"/>
      <c r="J141" s="148" t="s">
        <v>202</v>
      </c>
      <c r="K141" s="149">
        <v>1087.098</v>
      </c>
      <c r="L141" s="221"/>
      <c r="M141" s="221"/>
      <c r="N141" s="221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0.009</v>
      </c>
      <c r="W141" s="152">
        <f t="shared" si="1"/>
        <v>9.783881999999998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228</v>
      </c>
    </row>
    <row r="142" spans="2:65" s="1" customFormat="1" ht="25.5" customHeight="1">
      <c r="B142" s="145"/>
      <c r="C142" s="146" t="s">
        <v>229</v>
      </c>
      <c r="D142" s="146" t="s">
        <v>174</v>
      </c>
      <c r="E142" s="147" t="s">
        <v>230</v>
      </c>
      <c r="F142" s="220" t="s">
        <v>231</v>
      </c>
      <c r="G142" s="220"/>
      <c r="H142" s="220"/>
      <c r="I142" s="220"/>
      <c r="J142" s="148" t="s">
        <v>232</v>
      </c>
      <c r="K142" s="149">
        <v>1848.067</v>
      </c>
      <c r="L142" s="221"/>
      <c r="M142" s="221"/>
      <c r="N142" s="221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233</v>
      </c>
    </row>
    <row r="143" spans="2:65" s="1" customFormat="1" ht="25.5" customHeight="1">
      <c r="B143" s="145"/>
      <c r="C143" s="146" t="s">
        <v>11</v>
      </c>
      <c r="D143" s="146" t="s">
        <v>174</v>
      </c>
      <c r="E143" s="147" t="s">
        <v>234</v>
      </c>
      <c r="F143" s="220" t="s">
        <v>235</v>
      </c>
      <c r="G143" s="220"/>
      <c r="H143" s="220"/>
      <c r="I143" s="220"/>
      <c r="J143" s="148" t="s">
        <v>202</v>
      </c>
      <c r="K143" s="149">
        <v>587.628</v>
      </c>
      <c r="L143" s="221"/>
      <c r="M143" s="221"/>
      <c r="N143" s="221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0.299</v>
      </c>
      <c r="W143" s="152">
        <f t="shared" si="1"/>
        <v>175.700772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236</v>
      </c>
    </row>
    <row r="144" spans="2:65" s="1" customFormat="1" ht="16.5" customHeight="1">
      <c r="B144" s="145"/>
      <c r="C144" s="155" t="s">
        <v>237</v>
      </c>
      <c r="D144" s="155" t="s">
        <v>238</v>
      </c>
      <c r="E144" s="156" t="s">
        <v>239</v>
      </c>
      <c r="F144" s="235" t="s">
        <v>240</v>
      </c>
      <c r="G144" s="235"/>
      <c r="H144" s="235"/>
      <c r="I144" s="235"/>
      <c r="J144" s="157" t="s">
        <v>232</v>
      </c>
      <c r="K144" s="158">
        <v>998.968</v>
      </c>
      <c r="L144" s="236"/>
      <c r="M144" s="236"/>
      <c r="N144" s="236">
        <f t="shared" si="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1</v>
      </c>
      <c r="Y144" s="152">
        <f t="shared" si="2"/>
        <v>998.968</v>
      </c>
      <c r="Z144" s="152">
        <v>0</v>
      </c>
      <c r="AA144" s="153">
        <f t="shared" si="3"/>
        <v>0</v>
      </c>
      <c r="AR144" s="19" t="s">
        <v>204</v>
      </c>
      <c r="AT144" s="19" t="s">
        <v>238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241</v>
      </c>
    </row>
    <row r="145" spans="2:65" s="1" customFormat="1" ht="25.5" customHeight="1">
      <c r="B145" s="145"/>
      <c r="C145" s="146" t="s">
        <v>242</v>
      </c>
      <c r="D145" s="146" t="s">
        <v>174</v>
      </c>
      <c r="E145" s="147" t="s">
        <v>243</v>
      </c>
      <c r="F145" s="220" t="s">
        <v>244</v>
      </c>
      <c r="G145" s="220"/>
      <c r="H145" s="220"/>
      <c r="I145" s="220"/>
      <c r="J145" s="148" t="s">
        <v>202</v>
      </c>
      <c r="K145" s="149">
        <v>407.61</v>
      </c>
      <c r="L145" s="221"/>
      <c r="M145" s="221"/>
      <c r="N145" s="221">
        <f t="shared" si="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0.286</v>
      </c>
      <c r="W145" s="152">
        <f t="shared" si="1"/>
        <v>116.57646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245</v>
      </c>
    </row>
    <row r="146" spans="2:65" s="1" customFormat="1" ht="25.5" customHeight="1">
      <c r="B146" s="145"/>
      <c r="C146" s="155" t="s">
        <v>246</v>
      </c>
      <c r="D146" s="155" t="s">
        <v>238</v>
      </c>
      <c r="E146" s="156" t="s">
        <v>247</v>
      </c>
      <c r="F146" s="235" t="s">
        <v>248</v>
      </c>
      <c r="G146" s="235"/>
      <c r="H146" s="235"/>
      <c r="I146" s="235"/>
      <c r="J146" s="157" t="s">
        <v>232</v>
      </c>
      <c r="K146" s="158">
        <v>692.937</v>
      </c>
      <c r="L146" s="236"/>
      <c r="M146" s="236"/>
      <c r="N146" s="236">
        <f t="shared" si="0"/>
        <v>0</v>
      </c>
      <c r="O146" s="221"/>
      <c r="P146" s="221"/>
      <c r="Q146" s="221"/>
      <c r="R146" s="150"/>
      <c r="T146" s="151" t="s">
        <v>5</v>
      </c>
      <c r="U146" s="41" t="s">
        <v>40</v>
      </c>
      <c r="V146" s="152">
        <v>0</v>
      </c>
      <c r="W146" s="152">
        <f t="shared" si="1"/>
        <v>0</v>
      </c>
      <c r="X146" s="152">
        <v>1</v>
      </c>
      <c r="Y146" s="152">
        <f t="shared" si="2"/>
        <v>692.937</v>
      </c>
      <c r="Z146" s="152">
        <v>0</v>
      </c>
      <c r="AA146" s="153">
        <f t="shared" si="3"/>
        <v>0</v>
      </c>
      <c r="AR146" s="19" t="s">
        <v>204</v>
      </c>
      <c r="AT146" s="19" t="s">
        <v>238</v>
      </c>
      <c r="AU146" s="19" t="s">
        <v>111</v>
      </c>
      <c r="AY146" s="19" t="s">
        <v>173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178</v>
      </c>
      <c r="BM146" s="19" t="s">
        <v>249</v>
      </c>
    </row>
    <row r="147" spans="2:65" s="1" customFormat="1" ht="16.5" customHeight="1">
      <c r="B147" s="145"/>
      <c r="C147" s="146" t="s">
        <v>250</v>
      </c>
      <c r="D147" s="146" t="s">
        <v>174</v>
      </c>
      <c r="E147" s="147" t="s">
        <v>251</v>
      </c>
      <c r="F147" s="220" t="s">
        <v>252</v>
      </c>
      <c r="G147" s="220"/>
      <c r="H147" s="220"/>
      <c r="I147" s="220"/>
      <c r="J147" s="148" t="s">
        <v>186</v>
      </c>
      <c r="K147" s="149">
        <v>7</v>
      </c>
      <c r="L147" s="221"/>
      <c r="M147" s="221"/>
      <c r="N147" s="221">
        <f t="shared" si="0"/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83</v>
      </c>
      <c r="BK147" s="154">
        <f t="shared" si="9"/>
        <v>0</v>
      </c>
      <c r="BL147" s="19" t="s">
        <v>178</v>
      </c>
      <c r="BM147" s="19" t="s">
        <v>542</v>
      </c>
    </row>
    <row r="148" spans="2:65" s="1" customFormat="1" ht="16.5" customHeight="1">
      <c r="B148" s="145"/>
      <c r="C148" s="146" t="s">
        <v>254</v>
      </c>
      <c r="D148" s="146" t="s">
        <v>174</v>
      </c>
      <c r="E148" s="147" t="s">
        <v>255</v>
      </c>
      <c r="F148" s="220" t="s">
        <v>256</v>
      </c>
      <c r="G148" s="220"/>
      <c r="H148" s="220"/>
      <c r="I148" s="220"/>
      <c r="J148" s="148" t="s">
        <v>186</v>
      </c>
      <c r="K148" s="149">
        <v>7</v>
      </c>
      <c r="L148" s="221"/>
      <c r="M148" s="221"/>
      <c r="N148" s="221">
        <f t="shared" si="0"/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</v>
      </c>
      <c r="W148" s="152">
        <f t="shared" si="1"/>
        <v>0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83</v>
      </c>
      <c r="BK148" s="154">
        <f t="shared" si="9"/>
        <v>0</v>
      </c>
      <c r="BL148" s="19" t="s">
        <v>178</v>
      </c>
      <c r="BM148" s="19" t="s">
        <v>543</v>
      </c>
    </row>
    <row r="149" spans="2:63" s="10" customFormat="1" ht="29.85" customHeight="1">
      <c r="B149" s="134"/>
      <c r="C149" s="135"/>
      <c r="D149" s="144" t="s">
        <v>143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SUM(W150:W151)</f>
        <v>223.3457</v>
      </c>
      <c r="X149" s="135"/>
      <c r="Y149" s="139">
        <f>SUM(Y150:Y151)</f>
        <v>2.1417599999999997</v>
      </c>
      <c r="Z149" s="135"/>
      <c r="AA149" s="140">
        <f>SUM(AA150:AA151)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SUM(BK150:BK151)</f>
        <v>0</v>
      </c>
    </row>
    <row r="150" spans="2:65" s="1" customFormat="1" ht="16.5" customHeight="1">
      <c r="B150" s="145"/>
      <c r="C150" s="146" t="s">
        <v>10</v>
      </c>
      <c r="D150" s="146" t="s">
        <v>174</v>
      </c>
      <c r="E150" s="147" t="s">
        <v>544</v>
      </c>
      <c r="F150" s="220" t="s">
        <v>545</v>
      </c>
      <c r="G150" s="220"/>
      <c r="H150" s="220"/>
      <c r="I150" s="220"/>
      <c r="J150" s="148" t="s">
        <v>186</v>
      </c>
      <c r="K150" s="149">
        <v>23</v>
      </c>
      <c r="L150" s="221"/>
      <c r="M150" s="221"/>
      <c r="N150" s="221">
        <f>ROUND(L150*K150,2)</f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2.941</v>
      </c>
      <c r="W150" s="152">
        <f>V150*K150</f>
        <v>67.643</v>
      </c>
      <c r="X150" s="152">
        <v>0.09312</v>
      </c>
      <c r="Y150" s="152">
        <f>X150*K150</f>
        <v>2.1417599999999997</v>
      </c>
      <c r="Z150" s="152">
        <v>0</v>
      </c>
      <c r="AA150" s="153">
        <f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546</v>
      </c>
    </row>
    <row r="151" spans="2:65" s="1" customFormat="1" ht="25.5" customHeight="1">
      <c r="B151" s="145"/>
      <c r="C151" s="146" t="s">
        <v>261</v>
      </c>
      <c r="D151" s="146" t="s">
        <v>174</v>
      </c>
      <c r="E151" s="147" t="s">
        <v>258</v>
      </c>
      <c r="F151" s="220" t="s">
        <v>259</v>
      </c>
      <c r="G151" s="220"/>
      <c r="H151" s="220"/>
      <c r="I151" s="220"/>
      <c r="J151" s="148" t="s">
        <v>202</v>
      </c>
      <c r="K151" s="149">
        <v>91.86</v>
      </c>
      <c r="L151" s="221"/>
      <c r="M151" s="221"/>
      <c r="N151" s="221">
        <f>ROUND(L151*K151,2)</f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1.695</v>
      </c>
      <c r="W151" s="152">
        <f>V151*K151</f>
        <v>155.7027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260</v>
      </c>
    </row>
    <row r="152" spans="2:63" s="10" customFormat="1" ht="29.85" customHeight="1">
      <c r="B152" s="134"/>
      <c r="C152" s="135"/>
      <c r="D152" s="144" t="s">
        <v>144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28">
        <f>BK152</f>
        <v>0</v>
      </c>
      <c r="O152" s="229"/>
      <c r="P152" s="229"/>
      <c r="Q152" s="229"/>
      <c r="R152" s="137"/>
      <c r="T152" s="138"/>
      <c r="U152" s="135"/>
      <c r="V152" s="135"/>
      <c r="W152" s="139">
        <f>W153</f>
        <v>47.005</v>
      </c>
      <c r="X152" s="135"/>
      <c r="Y152" s="139">
        <f>Y153</f>
        <v>0</v>
      </c>
      <c r="Z152" s="135"/>
      <c r="AA152" s="140">
        <f>AA153</f>
        <v>0</v>
      </c>
      <c r="AR152" s="141" t="s">
        <v>83</v>
      </c>
      <c r="AT152" s="142" t="s">
        <v>74</v>
      </c>
      <c r="AU152" s="142" t="s">
        <v>83</v>
      </c>
      <c r="AY152" s="141" t="s">
        <v>173</v>
      </c>
      <c r="BK152" s="143">
        <f>BK153</f>
        <v>0</v>
      </c>
    </row>
    <row r="153" spans="2:65" s="1" customFormat="1" ht="25.5" customHeight="1">
      <c r="B153" s="145"/>
      <c r="C153" s="146" t="s">
        <v>265</v>
      </c>
      <c r="D153" s="146" t="s">
        <v>174</v>
      </c>
      <c r="E153" s="147" t="s">
        <v>262</v>
      </c>
      <c r="F153" s="220" t="s">
        <v>263</v>
      </c>
      <c r="G153" s="220"/>
      <c r="H153" s="220"/>
      <c r="I153" s="220"/>
      <c r="J153" s="148" t="s">
        <v>177</v>
      </c>
      <c r="K153" s="149">
        <v>553</v>
      </c>
      <c r="L153" s="221"/>
      <c r="M153" s="221"/>
      <c r="N153" s="221">
        <f>ROUND(L153*K153,2)</f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0.085</v>
      </c>
      <c r="W153" s="152">
        <f>V153*K153</f>
        <v>47.005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178</v>
      </c>
      <c r="BM153" s="19" t="s">
        <v>264</v>
      </c>
    </row>
    <row r="154" spans="2:63" s="10" customFormat="1" ht="29.85" customHeight="1">
      <c r="B154" s="134"/>
      <c r="C154" s="135"/>
      <c r="D154" s="144" t="s">
        <v>145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28">
        <f>BK154</f>
        <v>0</v>
      </c>
      <c r="O154" s="229"/>
      <c r="P154" s="229"/>
      <c r="Q154" s="229"/>
      <c r="R154" s="137"/>
      <c r="T154" s="138"/>
      <c r="U154" s="135"/>
      <c r="V154" s="135"/>
      <c r="W154" s="139">
        <f>W155</f>
        <v>41.660799999999995</v>
      </c>
      <c r="X154" s="135"/>
      <c r="Y154" s="139">
        <f>Y155</f>
        <v>0.70912</v>
      </c>
      <c r="Z154" s="135"/>
      <c r="AA154" s="140">
        <f>AA155</f>
        <v>0</v>
      </c>
      <c r="AR154" s="141" t="s">
        <v>83</v>
      </c>
      <c r="AT154" s="142" t="s">
        <v>74</v>
      </c>
      <c r="AU154" s="142" t="s">
        <v>83</v>
      </c>
      <c r="AY154" s="141" t="s">
        <v>173</v>
      </c>
      <c r="BK154" s="143">
        <f>BK155</f>
        <v>0</v>
      </c>
    </row>
    <row r="155" spans="2:65" s="1" customFormat="1" ht="38.25" customHeight="1">
      <c r="B155" s="145"/>
      <c r="C155" s="146" t="s">
        <v>269</v>
      </c>
      <c r="D155" s="146" t="s">
        <v>174</v>
      </c>
      <c r="E155" s="147" t="s">
        <v>266</v>
      </c>
      <c r="F155" s="220" t="s">
        <v>267</v>
      </c>
      <c r="G155" s="220"/>
      <c r="H155" s="220"/>
      <c r="I155" s="220"/>
      <c r="J155" s="148" t="s">
        <v>211</v>
      </c>
      <c r="K155" s="149">
        <v>88.64</v>
      </c>
      <c r="L155" s="221"/>
      <c r="M155" s="221"/>
      <c r="N155" s="221">
        <f>ROUND(L155*K155,2)</f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0.47</v>
      </c>
      <c r="W155" s="152">
        <f>V155*K155</f>
        <v>41.660799999999995</v>
      </c>
      <c r="X155" s="152">
        <v>0.008</v>
      </c>
      <c r="Y155" s="152">
        <f>X155*K155</f>
        <v>0.70912</v>
      </c>
      <c r="Z155" s="152">
        <v>0</v>
      </c>
      <c r="AA155" s="153">
        <f>Z155*K155</f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178</v>
      </c>
      <c r="BM155" s="19" t="s">
        <v>268</v>
      </c>
    </row>
    <row r="156" spans="2:63" s="10" customFormat="1" ht="29.85" customHeight="1">
      <c r="B156" s="134"/>
      <c r="C156" s="135"/>
      <c r="D156" s="144" t="s">
        <v>146</v>
      </c>
      <c r="E156" s="144"/>
      <c r="F156" s="144"/>
      <c r="G156" s="144"/>
      <c r="H156" s="144"/>
      <c r="I156" s="144"/>
      <c r="J156" s="144"/>
      <c r="K156" s="144"/>
      <c r="L156" s="144"/>
      <c r="M156" s="144"/>
      <c r="N156" s="228">
        <f>BK156</f>
        <v>0</v>
      </c>
      <c r="O156" s="229"/>
      <c r="P156" s="229"/>
      <c r="Q156" s="229"/>
      <c r="R156" s="137"/>
      <c r="T156" s="138"/>
      <c r="U156" s="135"/>
      <c r="V156" s="135"/>
      <c r="W156" s="139">
        <f>SUM(W157:W215)</f>
        <v>839.936</v>
      </c>
      <c r="X156" s="135"/>
      <c r="Y156" s="139">
        <f>SUM(Y157:Y215)</f>
        <v>229.74110999999994</v>
      </c>
      <c r="Z156" s="135"/>
      <c r="AA156" s="140">
        <f>SUM(AA157:AA215)</f>
        <v>155</v>
      </c>
      <c r="AR156" s="141" t="s">
        <v>83</v>
      </c>
      <c r="AT156" s="142" t="s">
        <v>74</v>
      </c>
      <c r="AU156" s="142" t="s">
        <v>83</v>
      </c>
      <c r="AY156" s="141" t="s">
        <v>173</v>
      </c>
      <c r="BK156" s="143">
        <f>SUM(BK157:BK215)</f>
        <v>0</v>
      </c>
    </row>
    <row r="157" spans="2:65" s="1" customFormat="1" ht="38.25" customHeight="1">
      <c r="B157" s="145"/>
      <c r="C157" s="146" t="s">
        <v>273</v>
      </c>
      <c r="D157" s="146" t="s">
        <v>174</v>
      </c>
      <c r="E157" s="147" t="s">
        <v>496</v>
      </c>
      <c r="F157" s="220" t="s">
        <v>497</v>
      </c>
      <c r="G157" s="220"/>
      <c r="H157" s="220"/>
      <c r="I157" s="220"/>
      <c r="J157" s="148" t="s">
        <v>177</v>
      </c>
      <c r="K157" s="149">
        <v>96</v>
      </c>
      <c r="L157" s="221"/>
      <c r="M157" s="221"/>
      <c r="N157" s="221">
        <f aca="true" t="shared" si="10" ref="N157:N193">ROUND(L157*K157,2)</f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0.292</v>
      </c>
      <c r="W157" s="152">
        <f aca="true" t="shared" si="11" ref="W157:W193">V157*K157</f>
        <v>28.031999999999996</v>
      </c>
      <c r="X157" s="152">
        <v>1E-05</v>
      </c>
      <c r="Y157" s="152">
        <f aca="true" t="shared" si="12" ref="Y157:Y193">X157*K157</f>
        <v>0.0009600000000000001</v>
      </c>
      <c r="Z157" s="152">
        <v>0</v>
      </c>
      <c r="AA157" s="153">
        <f aca="true" t="shared" si="13" ref="AA157:AA193">Z157*K157</f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aca="true" t="shared" si="14" ref="BE157:BE193">IF(U157="základní",N157,0)</f>
        <v>0</v>
      </c>
      <c r="BF157" s="154">
        <f aca="true" t="shared" si="15" ref="BF157:BF193">IF(U157="snížená",N157,0)</f>
        <v>0</v>
      </c>
      <c r="BG157" s="154">
        <f aca="true" t="shared" si="16" ref="BG157:BG193">IF(U157="zákl. přenesená",N157,0)</f>
        <v>0</v>
      </c>
      <c r="BH157" s="154">
        <f aca="true" t="shared" si="17" ref="BH157:BH193">IF(U157="sníž. přenesená",N157,0)</f>
        <v>0</v>
      </c>
      <c r="BI157" s="154">
        <f aca="true" t="shared" si="18" ref="BI157:BI193">IF(U157="nulová",N157,0)</f>
        <v>0</v>
      </c>
      <c r="BJ157" s="19" t="s">
        <v>83</v>
      </c>
      <c r="BK157" s="154">
        <f aca="true" t="shared" si="19" ref="BK157:BK193">ROUND(L157*K157,2)</f>
        <v>0</v>
      </c>
      <c r="BL157" s="19" t="s">
        <v>178</v>
      </c>
      <c r="BM157" s="19" t="s">
        <v>547</v>
      </c>
    </row>
    <row r="158" spans="2:65" s="1" customFormat="1" ht="25.5" customHeight="1">
      <c r="B158" s="145"/>
      <c r="C158" s="155" t="s">
        <v>277</v>
      </c>
      <c r="D158" s="155" t="s">
        <v>238</v>
      </c>
      <c r="E158" s="156" t="s">
        <v>499</v>
      </c>
      <c r="F158" s="235" t="s">
        <v>500</v>
      </c>
      <c r="G158" s="235"/>
      <c r="H158" s="235"/>
      <c r="I158" s="235"/>
      <c r="J158" s="157" t="s">
        <v>186</v>
      </c>
      <c r="K158" s="158">
        <v>20</v>
      </c>
      <c r="L158" s="236"/>
      <c r="M158" s="236"/>
      <c r="N158" s="236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0.019</v>
      </c>
      <c r="Y158" s="152">
        <f t="shared" si="12"/>
        <v>0.38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548</v>
      </c>
    </row>
    <row r="159" spans="2:65" s="1" customFormat="1" ht="38.25" customHeight="1">
      <c r="B159" s="145"/>
      <c r="C159" s="146" t="s">
        <v>281</v>
      </c>
      <c r="D159" s="146" t="s">
        <v>174</v>
      </c>
      <c r="E159" s="147" t="s">
        <v>502</v>
      </c>
      <c r="F159" s="220" t="s">
        <v>503</v>
      </c>
      <c r="G159" s="220"/>
      <c r="H159" s="220"/>
      <c r="I159" s="220"/>
      <c r="J159" s="148" t="s">
        <v>186</v>
      </c>
      <c r="K159" s="149">
        <v>29</v>
      </c>
      <c r="L159" s="221"/>
      <c r="M159" s="221"/>
      <c r="N159" s="221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0.683</v>
      </c>
      <c r="W159" s="152">
        <f t="shared" si="11"/>
        <v>19.807000000000002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549</v>
      </c>
    </row>
    <row r="160" spans="2:65" s="1" customFormat="1" ht="16.5" customHeight="1">
      <c r="B160" s="145"/>
      <c r="C160" s="155" t="s">
        <v>285</v>
      </c>
      <c r="D160" s="155" t="s">
        <v>238</v>
      </c>
      <c r="E160" s="156" t="s">
        <v>505</v>
      </c>
      <c r="F160" s="235" t="s">
        <v>506</v>
      </c>
      <c r="G160" s="235"/>
      <c r="H160" s="235"/>
      <c r="I160" s="235"/>
      <c r="J160" s="157" t="s">
        <v>186</v>
      </c>
      <c r="K160" s="158">
        <v>29</v>
      </c>
      <c r="L160" s="236"/>
      <c r="M160" s="236"/>
      <c r="N160" s="236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0.00065</v>
      </c>
      <c r="Y160" s="152">
        <f t="shared" si="12"/>
        <v>0.01885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550</v>
      </c>
    </row>
    <row r="161" spans="2:65" s="1" customFormat="1" ht="25.5" customHeight="1">
      <c r="B161" s="145"/>
      <c r="C161" s="146" t="s">
        <v>289</v>
      </c>
      <c r="D161" s="146" t="s">
        <v>174</v>
      </c>
      <c r="E161" s="147" t="s">
        <v>551</v>
      </c>
      <c r="F161" s="220" t="s">
        <v>552</v>
      </c>
      <c r="G161" s="220"/>
      <c r="H161" s="220"/>
      <c r="I161" s="220"/>
      <c r="J161" s="148" t="s">
        <v>177</v>
      </c>
      <c r="K161" s="149">
        <v>13</v>
      </c>
      <c r="L161" s="221"/>
      <c r="M161" s="221"/>
      <c r="N161" s="221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0.292</v>
      </c>
      <c r="W161" s="152">
        <f t="shared" si="11"/>
        <v>3.796</v>
      </c>
      <c r="X161" s="152">
        <v>0.00427</v>
      </c>
      <c r="Y161" s="152">
        <f t="shared" si="12"/>
        <v>0.055510000000000004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553</v>
      </c>
    </row>
    <row r="162" spans="2:65" s="1" customFormat="1" ht="38.25" customHeight="1">
      <c r="B162" s="145"/>
      <c r="C162" s="146" t="s">
        <v>293</v>
      </c>
      <c r="D162" s="146" t="s">
        <v>174</v>
      </c>
      <c r="E162" s="147" t="s">
        <v>554</v>
      </c>
      <c r="F162" s="220" t="s">
        <v>555</v>
      </c>
      <c r="G162" s="220"/>
      <c r="H162" s="220"/>
      <c r="I162" s="220"/>
      <c r="J162" s="148" t="s">
        <v>186</v>
      </c>
      <c r="K162" s="149">
        <v>2</v>
      </c>
      <c r="L162" s="221"/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0.745</v>
      </c>
      <c r="W162" s="152">
        <f t="shared" si="11"/>
        <v>1.49</v>
      </c>
      <c r="X162" s="152">
        <v>1E-05</v>
      </c>
      <c r="Y162" s="152">
        <f t="shared" si="12"/>
        <v>2E-05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556</v>
      </c>
    </row>
    <row r="163" spans="2:65" s="1" customFormat="1" ht="16.5" customHeight="1">
      <c r="B163" s="145"/>
      <c r="C163" s="155" t="s">
        <v>297</v>
      </c>
      <c r="D163" s="155" t="s">
        <v>238</v>
      </c>
      <c r="E163" s="156" t="s">
        <v>557</v>
      </c>
      <c r="F163" s="235" t="s">
        <v>558</v>
      </c>
      <c r="G163" s="235"/>
      <c r="H163" s="235"/>
      <c r="I163" s="235"/>
      <c r="J163" s="157" t="s">
        <v>186</v>
      </c>
      <c r="K163" s="158">
        <v>2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0.00125</v>
      </c>
      <c r="Y163" s="152">
        <f t="shared" si="12"/>
        <v>0.0025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559</v>
      </c>
    </row>
    <row r="164" spans="2:65" s="1" customFormat="1" ht="25.5" customHeight="1">
      <c r="B164" s="145"/>
      <c r="C164" s="146" t="s">
        <v>301</v>
      </c>
      <c r="D164" s="146" t="s">
        <v>174</v>
      </c>
      <c r="E164" s="147" t="s">
        <v>270</v>
      </c>
      <c r="F164" s="220" t="s">
        <v>271</v>
      </c>
      <c r="G164" s="220"/>
      <c r="H164" s="220"/>
      <c r="I164" s="220"/>
      <c r="J164" s="148" t="s">
        <v>177</v>
      </c>
      <c r="K164" s="149">
        <v>210</v>
      </c>
      <c r="L164" s="221"/>
      <c r="M164" s="221"/>
      <c r="N164" s="221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0.501</v>
      </c>
      <c r="W164" s="152">
        <f t="shared" si="11"/>
        <v>105.21</v>
      </c>
      <c r="X164" s="152">
        <v>2E-05</v>
      </c>
      <c r="Y164" s="152">
        <f t="shared" si="12"/>
        <v>0.004200000000000001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272</v>
      </c>
    </row>
    <row r="165" spans="2:65" s="1" customFormat="1" ht="38.25" customHeight="1">
      <c r="B165" s="145"/>
      <c r="C165" s="155" t="s">
        <v>305</v>
      </c>
      <c r="D165" s="155" t="s">
        <v>238</v>
      </c>
      <c r="E165" s="156" t="s">
        <v>274</v>
      </c>
      <c r="F165" s="235" t="s">
        <v>275</v>
      </c>
      <c r="G165" s="235"/>
      <c r="H165" s="235"/>
      <c r="I165" s="235"/>
      <c r="J165" s="157" t="s">
        <v>186</v>
      </c>
      <c r="K165" s="158">
        <v>43</v>
      </c>
      <c r="L165" s="236"/>
      <c r="M165" s="236"/>
      <c r="N165" s="236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0.035</v>
      </c>
      <c r="Y165" s="152">
        <f t="shared" si="12"/>
        <v>1.5050000000000001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276</v>
      </c>
    </row>
    <row r="166" spans="2:65" s="1" customFormat="1" ht="25.5" customHeight="1">
      <c r="B166" s="145"/>
      <c r="C166" s="146" t="s">
        <v>309</v>
      </c>
      <c r="D166" s="146" t="s">
        <v>174</v>
      </c>
      <c r="E166" s="147" t="s">
        <v>278</v>
      </c>
      <c r="F166" s="220" t="s">
        <v>279</v>
      </c>
      <c r="G166" s="220"/>
      <c r="H166" s="220"/>
      <c r="I166" s="220"/>
      <c r="J166" s="148" t="s">
        <v>177</v>
      </c>
      <c r="K166" s="149">
        <v>260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0.61</v>
      </c>
      <c r="W166" s="152">
        <f t="shared" si="11"/>
        <v>158.6</v>
      </c>
      <c r="X166" s="152">
        <v>3E-05</v>
      </c>
      <c r="Y166" s="152">
        <f t="shared" si="12"/>
        <v>0.0078000000000000005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280</v>
      </c>
    </row>
    <row r="167" spans="2:65" s="1" customFormat="1" ht="38.25" customHeight="1">
      <c r="B167" s="145"/>
      <c r="C167" s="155" t="s">
        <v>313</v>
      </c>
      <c r="D167" s="155" t="s">
        <v>238</v>
      </c>
      <c r="E167" s="156" t="s">
        <v>282</v>
      </c>
      <c r="F167" s="235" t="s">
        <v>283</v>
      </c>
      <c r="G167" s="235"/>
      <c r="H167" s="235"/>
      <c r="I167" s="235"/>
      <c r="J167" s="157" t="s">
        <v>186</v>
      </c>
      <c r="K167" s="158">
        <v>54</v>
      </c>
      <c r="L167" s="236"/>
      <c r="M167" s="236"/>
      <c r="N167" s="236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0.0638</v>
      </c>
      <c r="Y167" s="152">
        <f t="shared" si="12"/>
        <v>3.4452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284</v>
      </c>
    </row>
    <row r="168" spans="2:65" s="1" customFormat="1" ht="25.5" customHeight="1">
      <c r="B168" s="145"/>
      <c r="C168" s="146" t="s">
        <v>317</v>
      </c>
      <c r="D168" s="146" t="s">
        <v>174</v>
      </c>
      <c r="E168" s="147" t="s">
        <v>286</v>
      </c>
      <c r="F168" s="220" t="s">
        <v>287</v>
      </c>
      <c r="G168" s="220"/>
      <c r="H168" s="220"/>
      <c r="I168" s="220"/>
      <c r="J168" s="148" t="s">
        <v>186</v>
      </c>
      <c r="K168" s="149">
        <v>1</v>
      </c>
      <c r="L168" s="221"/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1.248</v>
      </c>
      <c r="W168" s="152">
        <f t="shared" si="11"/>
        <v>1.248</v>
      </c>
      <c r="X168" s="152">
        <v>0.0001</v>
      </c>
      <c r="Y168" s="152">
        <f t="shared" si="12"/>
        <v>0.0001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288</v>
      </c>
    </row>
    <row r="169" spans="2:65" s="1" customFormat="1" ht="25.5" customHeight="1">
      <c r="B169" s="145"/>
      <c r="C169" s="155" t="s">
        <v>321</v>
      </c>
      <c r="D169" s="155" t="s">
        <v>238</v>
      </c>
      <c r="E169" s="156" t="s">
        <v>290</v>
      </c>
      <c r="F169" s="235" t="s">
        <v>291</v>
      </c>
      <c r="G169" s="235"/>
      <c r="H169" s="235"/>
      <c r="I169" s="235"/>
      <c r="J169" s="157" t="s">
        <v>186</v>
      </c>
      <c r="K169" s="158">
        <v>1</v>
      </c>
      <c r="L169" s="236"/>
      <c r="M169" s="236"/>
      <c r="N169" s="236">
        <f t="shared" si="1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0.0021</v>
      </c>
      <c r="Y169" s="152">
        <f t="shared" si="12"/>
        <v>0.0021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292</v>
      </c>
    </row>
    <row r="170" spans="2:65" s="1" customFormat="1" ht="25.5" customHeight="1">
      <c r="B170" s="145"/>
      <c r="C170" s="146" t="s">
        <v>325</v>
      </c>
      <c r="D170" s="146" t="s">
        <v>174</v>
      </c>
      <c r="E170" s="147" t="s">
        <v>294</v>
      </c>
      <c r="F170" s="220" t="s">
        <v>295</v>
      </c>
      <c r="G170" s="220"/>
      <c r="H170" s="220"/>
      <c r="I170" s="220"/>
      <c r="J170" s="148" t="s">
        <v>186</v>
      </c>
      <c r="K170" s="149">
        <v>5</v>
      </c>
      <c r="L170" s="221"/>
      <c r="M170" s="221"/>
      <c r="N170" s="221">
        <f t="shared" si="1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1.248</v>
      </c>
      <c r="W170" s="152">
        <f t="shared" si="11"/>
        <v>6.24</v>
      </c>
      <c r="X170" s="152">
        <v>0.0001</v>
      </c>
      <c r="Y170" s="152">
        <f t="shared" si="12"/>
        <v>0.0005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296</v>
      </c>
    </row>
    <row r="171" spans="2:65" s="1" customFormat="1" ht="25.5" customHeight="1">
      <c r="B171" s="145"/>
      <c r="C171" s="155" t="s">
        <v>329</v>
      </c>
      <c r="D171" s="155" t="s">
        <v>238</v>
      </c>
      <c r="E171" s="156" t="s">
        <v>298</v>
      </c>
      <c r="F171" s="235" t="s">
        <v>299</v>
      </c>
      <c r="G171" s="235"/>
      <c r="H171" s="235"/>
      <c r="I171" s="235"/>
      <c r="J171" s="157" t="s">
        <v>186</v>
      </c>
      <c r="K171" s="158">
        <v>5</v>
      </c>
      <c r="L171" s="236"/>
      <c r="M171" s="236"/>
      <c r="N171" s="236">
        <f t="shared" si="1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0.00184</v>
      </c>
      <c r="Y171" s="152">
        <f t="shared" si="12"/>
        <v>0.0092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300</v>
      </c>
    </row>
    <row r="172" spans="2:65" s="1" customFormat="1" ht="25.5" customHeight="1">
      <c r="B172" s="145"/>
      <c r="C172" s="146" t="s">
        <v>333</v>
      </c>
      <c r="D172" s="146" t="s">
        <v>174</v>
      </c>
      <c r="E172" s="147" t="s">
        <v>302</v>
      </c>
      <c r="F172" s="220" t="s">
        <v>303</v>
      </c>
      <c r="G172" s="220"/>
      <c r="H172" s="220"/>
      <c r="I172" s="220"/>
      <c r="J172" s="148" t="s">
        <v>186</v>
      </c>
      <c r="K172" s="149">
        <v>5</v>
      </c>
      <c r="L172" s="221"/>
      <c r="M172" s="221"/>
      <c r="N172" s="221">
        <f t="shared" si="10"/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1.231</v>
      </c>
      <c r="W172" s="152">
        <f t="shared" si="11"/>
        <v>6.155</v>
      </c>
      <c r="X172" s="152">
        <v>1E-05</v>
      </c>
      <c r="Y172" s="152">
        <f t="shared" si="12"/>
        <v>5E-05</v>
      </c>
      <c r="Z172" s="152">
        <v>0</v>
      </c>
      <c r="AA172" s="153">
        <f t="shared" si="13"/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304</v>
      </c>
    </row>
    <row r="173" spans="2:65" s="1" customFormat="1" ht="25.5" customHeight="1">
      <c r="B173" s="145"/>
      <c r="C173" s="155" t="s">
        <v>337</v>
      </c>
      <c r="D173" s="155" t="s">
        <v>238</v>
      </c>
      <c r="E173" s="156" t="s">
        <v>306</v>
      </c>
      <c r="F173" s="235" t="s">
        <v>307</v>
      </c>
      <c r="G173" s="235"/>
      <c r="H173" s="235"/>
      <c r="I173" s="235"/>
      <c r="J173" s="157" t="s">
        <v>186</v>
      </c>
      <c r="K173" s="158">
        <v>5</v>
      </c>
      <c r="L173" s="236"/>
      <c r="M173" s="236"/>
      <c r="N173" s="236">
        <f t="shared" si="10"/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0.0008</v>
      </c>
      <c r="Y173" s="152">
        <f t="shared" si="12"/>
        <v>0.004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308</v>
      </c>
    </row>
    <row r="174" spans="2:65" s="1" customFormat="1" ht="25.5" customHeight="1">
      <c r="B174" s="145"/>
      <c r="C174" s="146" t="s">
        <v>341</v>
      </c>
      <c r="D174" s="146" t="s">
        <v>174</v>
      </c>
      <c r="E174" s="147" t="s">
        <v>310</v>
      </c>
      <c r="F174" s="220" t="s">
        <v>311</v>
      </c>
      <c r="G174" s="220"/>
      <c r="H174" s="220"/>
      <c r="I174" s="220"/>
      <c r="J174" s="148" t="s">
        <v>186</v>
      </c>
      <c r="K174" s="149">
        <v>1</v>
      </c>
      <c r="L174" s="221"/>
      <c r="M174" s="221"/>
      <c r="N174" s="221">
        <f t="shared" si="10"/>
        <v>0</v>
      </c>
      <c r="O174" s="221"/>
      <c r="P174" s="221"/>
      <c r="Q174" s="221"/>
      <c r="R174" s="150"/>
      <c r="T174" s="151" t="s">
        <v>5</v>
      </c>
      <c r="U174" s="41" t="s">
        <v>40</v>
      </c>
      <c r="V174" s="152">
        <v>1.5</v>
      </c>
      <c r="W174" s="152">
        <f t="shared" si="11"/>
        <v>1.5</v>
      </c>
      <c r="X174" s="152">
        <v>0.0001</v>
      </c>
      <c r="Y174" s="152">
        <f t="shared" si="12"/>
        <v>0.0001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312</v>
      </c>
    </row>
    <row r="175" spans="2:65" s="1" customFormat="1" ht="25.5" customHeight="1">
      <c r="B175" s="145"/>
      <c r="C175" s="155" t="s">
        <v>345</v>
      </c>
      <c r="D175" s="155" t="s">
        <v>238</v>
      </c>
      <c r="E175" s="156" t="s">
        <v>314</v>
      </c>
      <c r="F175" s="235" t="s">
        <v>560</v>
      </c>
      <c r="G175" s="235"/>
      <c r="H175" s="235"/>
      <c r="I175" s="235"/>
      <c r="J175" s="157" t="s">
        <v>186</v>
      </c>
      <c r="K175" s="158">
        <v>1</v>
      </c>
      <c r="L175" s="236"/>
      <c r="M175" s="236"/>
      <c r="N175" s="236">
        <f t="shared" si="10"/>
        <v>0</v>
      </c>
      <c r="O175" s="221"/>
      <c r="P175" s="221"/>
      <c r="Q175" s="221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0.0021</v>
      </c>
      <c r="Y175" s="152">
        <f t="shared" si="12"/>
        <v>0.0021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316</v>
      </c>
    </row>
    <row r="176" spans="2:65" s="1" customFormat="1" ht="25.5" customHeight="1">
      <c r="B176" s="145"/>
      <c r="C176" s="146" t="s">
        <v>349</v>
      </c>
      <c r="D176" s="146" t="s">
        <v>174</v>
      </c>
      <c r="E176" s="147" t="s">
        <v>318</v>
      </c>
      <c r="F176" s="220" t="s">
        <v>319</v>
      </c>
      <c r="G176" s="220"/>
      <c r="H176" s="220"/>
      <c r="I176" s="220"/>
      <c r="J176" s="148" t="s">
        <v>186</v>
      </c>
      <c r="K176" s="149">
        <v>5</v>
      </c>
      <c r="L176" s="221"/>
      <c r="M176" s="221"/>
      <c r="N176" s="221">
        <f t="shared" si="10"/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1.5</v>
      </c>
      <c r="W176" s="152">
        <f t="shared" si="11"/>
        <v>7.5</v>
      </c>
      <c r="X176" s="152">
        <v>0.0001</v>
      </c>
      <c r="Y176" s="152">
        <f t="shared" si="12"/>
        <v>0.0005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320</v>
      </c>
    </row>
    <row r="177" spans="2:65" s="1" customFormat="1" ht="25.5" customHeight="1">
      <c r="B177" s="145"/>
      <c r="C177" s="155" t="s">
        <v>353</v>
      </c>
      <c r="D177" s="155" t="s">
        <v>238</v>
      </c>
      <c r="E177" s="156" t="s">
        <v>322</v>
      </c>
      <c r="F177" s="235" t="s">
        <v>561</v>
      </c>
      <c r="G177" s="235"/>
      <c r="H177" s="235"/>
      <c r="I177" s="235"/>
      <c r="J177" s="157" t="s">
        <v>186</v>
      </c>
      <c r="K177" s="158">
        <v>5</v>
      </c>
      <c r="L177" s="236"/>
      <c r="M177" s="236"/>
      <c r="N177" s="236">
        <f t="shared" si="10"/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0.00522</v>
      </c>
      <c r="Y177" s="152">
        <f t="shared" si="12"/>
        <v>0.026099999999999998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324</v>
      </c>
    </row>
    <row r="178" spans="1:65" s="1" customFormat="1" ht="25.5" customHeight="1">
      <c r="A178" s="261"/>
      <c r="B178" s="145"/>
      <c r="C178" s="166">
        <v>46</v>
      </c>
      <c r="D178" s="166" t="s">
        <v>174</v>
      </c>
      <c r="E178" s="167" t="s">
        <v>514</v>
      </c>
      <c r="F178" s="268" t="s">
        <v>515</v>
      </c>
      <c r="G178" s="269"/>
      <c r="H178" s="269"/>
      <c r="I178" s="270"/>
      <c r="J178" s="168" t="s">
        <v>186</v>
      </c>
      <c r="K178" s="169">
        <v>14</v>
      </c>
      <c r="L178" s="271"/>
      <c r="M178" s="272"/>
      <c r="N178" s="271">
        <f t="shared" si="10"/>
        <v>0</v>
      </c>
      <c r="O178" s="273"/>
      <c r="P178" s="273"/>
      <c r="Q178" s="272"/>
      <c r="R178" s="150"/>
      <c r="T178" s="151"/>
      <c r="U178" s="41" t="s">
        <v>40</v>
      </c>
      <c r="V178" s="152">
        <v>1</v>
      </c>
      <c r="W178" s="152">
        <f aca="true" t="shared" si="20" ref="W178:W182">V178*K178</f>
        <v>14</v>
      </c>
      <c r="X178" s="152">
        <v>1.00522</v>
      </c>
      <c r="Y178" s="152">
        <f aca="true" t="shared" si="21" ref="Y178:Y182">X178*K178</f>
        <v>14.073080000000001</v>
      </c>
      <c r="Z178" s="152">
        <v>1</v>
      </c>
      <c r="AA178" s="153">
        <f aca="true" t="shared" si="22" ref="AA178:AA182">Z178*K178</f>
        <v>14</v>
      </c>
      <c r="AR178" s="19" t="s">
        <v>208</v>
      </c>
      <c r="AT178" s="19" t="s">
        <v>238</v>
      </c>
      <c r="AU178" s="19" t="s">
        <v>183</v>
      </c>
      <c r="AY178" s="19" t="s">
        <v>173</v>
      </c>
      <c r="BE178" s="154">
        <f aca="true" t="shared" si="23" ref="BE178:BE182">IF(U178="základní",N178,0)</f>
        <v>0</v>
      </c>
      <c r="BF178" s="154">
        <f aca="true" t="shared" si="24" ref="BF178:BF182">IF(U178="snížená",N178,0)</f>
        <v>0</v>
      </c>
      <c r="BG178" s="154">
        <f aca="true" t="shared" si="25" ref="BG178:BG182">IF(U178="zákl. přenesená",N178,0)</f>
        <v>0</v>
      </c>
      <c r="BH178" s="154">
        <f aca="true" t="shared" si="26" ref="BH178:BH182">IF(U178="sníž. přenesená",N178,0)</f>
        <v>0</v>
      </c>
      <c r="BI178" s="154">
        <f aca="true" t="shared" si="27" ref="BI178:BI182">IF(U178="nulová",N178,0)</f>
        <v>0</v>
      </c>
      <c r="BJ178" s="19" t="s">
        <v>111</v>
      </c>
      <c r="BK178" s="154">
        <f aca="true" t="shared" si="28" ref="BK178:BK182">ROUND(L178*K178,2)</f>
        <v>0</v>
      </c>
      <c r="BL178" s="19" t="s">
        <v>178</v>
      </c>
      <c r="BM178" s="19" t="s">
        <v>324</v>
      </c>
    </row>
    <row r="179" spans="1:65" s="1" customFormat="1" ht="25.5" customHeight="1">
      <c r="A179" s="261"/>
      <c r="B179" s="145"/>
      <c r="C179" s="173">
        <v>47</v>
      </c>
      <c r="D179" s="173" t="s">
        <v>238</v>
      </c>
      <c r="E179" s="174" t="s">
        <v>517</v>
      </c>
      <c r="F179" s="262" t="s">
        <v>518</v>
      </c>
      <c r="G179" s="263"/>
      <c r="H179" s="263"/>
      <c r="I179" s="264"/>
      <c r="J179" s="175" t="s">
        <v>186</v>
      </c>
      <c r="K179" s="176">
        <v>13</v>
      </c>
      <c r="L179" s="265"/>
      <c r="M179" s="266"/>
      <c r="N179" s="265">
        <f t="shared" si="10"/>
        <v>0</v>
      </c>
      <c r="O179" s="267"/>
      <c r="P179" s="267"/>
      <c r="Q179" s="266"/>
      <c r="R179" s="150"/>
      <c r="T179" s="151"/>
      <c r="U179" s="41" t="s">
        <v>40</v>
      </c>
      <c r="V179" s="152">
        <v>2</v>
      </c>
      <c r="W179" s="152">
        <f t="shared" si="20"/>
        <v>26</v>
      </c>
      <c r="X179" s="152">
        <v>2.00522</v>
      </c>
      <c r="Y179" s="152">
        <f t="shared" si="21"/>
        <v>26.06786</v>
      </c>
      <c r="Z179" s="152">
        <v>2</v>
      </c>
      <c r="AA179" s="153">
        <f t="shared" si="22"/>
        <v>26</v>
      </c>
      <c r="AR179" s="19" t="s">
        <v>213</v>
      </c>
      <c r="AT179" s="19" t="s">
        <v>238</v>
      </c>
      <c r="AU179" s="19" t="s">
        <v>178</v>
      </c>
      <c r="AY179" s="19" t="s">
        <v>173</v>
      </c>
      <c r="BE179" s="154">
        <f t="shared" si="23"/>
        <v>0</v>
      </c>
      <c r="BF179" s="154">
        <f t="shared" si="24"/>
        <v>0</v>
      </c>
      <c r="BG179" s="154">
        <f t="shared" si="25"/>
        <v>0</v>
      </c>
      <c r="BH179" s="154">
        <f t="shared" si="26"/>
        <v>0</v>
      </c>
      <c r="BI179" s="154">
        <f t="shared" si="27"/>
        <v>0</v>
      </c>
      <c r="BJ179" s="19" t="s">
        <v>183</v>
      </c>
      <c r="BK179" s="154">
        <f t="shared" si="28"/>
        <v>0</v>
      </c>
      <c r="BL179" s="19" t="s">
        <v>178</v>
      </c>
      <c r="BM179" s="19" t="s">
        <v>324</v>
      </c>
    </row>
    <row r="180" spans="1:65" s="1" customFormat="1" ht="25.5" customHeight="1">
      <c r="A180" s="261"/>
      <c r="B180" s="145"/>
      <c r="C180" s="173">
        <v>48</v>
      </c>
      <c r="D180" s="173" t="s">
        <v>238</v>
      </c>
      <c r="E180" s="174" t="s">
        <v>528</v>
      </c>
      <c r="F180" s="262" t="s">
        <v>1413</v>
      </c>
      <c r="G180" s="263"/>
      <c r="H180" s="263"/>
      <c r="I180" s="264"/>
      <c r="J180" s="175" t="s">
        <v>186</v>
      </c>
      <c r="K180" s="176">
        <v>1</v>
      </c>
      <c r="L180" s="265"/>
      <c r="M180" s="266"/>
      <c r="N180" s="265">
        <f aca="true" t="shared" si="29" ref="N180">ROUND(L180*K180,2)</f>
        <v>0</v>
      </c>
      <c r="O180" s="267"/>
      <c r="P180" s="267"/>
      <c r="Q180" s="266"/>
      <c r="R180" s="150"/>
      <c r="T180" s="151"/>
      <c r="U180" s="41" t="s">
        <v>40</v>
      </c>
      <c r="V180" s="152">
        <v>3</v>
      </c>
      <c r="W180" s="152">
        <f aca="true" t="shared" si="30" ref="W180">V180*K180</f>
        <v>3</v>
      </c>
      <c r="X180" s="152">
        <v>3.00522</v>
      </c>
      <c r="Y180" s="152">
        <f aca="true" t="shared" si="31" ref="Y180">X180*K180</f>
        <v>3.00522</v>
      </c>
      <c r="Z180" s="152">
        <v>3</v>
      </c>
      <c r="AA180" s="153">
        <f aca="true" t="shared" si="32" ref="AA180">Z180*K180</f>
        <v>3</v>
      </c>
      <c r="AR180" s="19" t="s">
        <v>217</v>
      </c>
      <c r="AT180" s="19" t="s">
        <v>238</v>
      </c>
      <c r="AU180" s="19" t="s">
        <v>191</v>
      </c>
      <c r="AY180" s="19" t="s">
        <v>173</v>
      </c>
      <c r="BE180" s="154">
        <f aca="true" t="shared" si="33" ref="BE180">IF(U180="základní",N180,0)</f>
        <v>0</v>
      </c>
      <c r="BF180" s="154">
        <f aca="true" t="shared" si="34" ref="BF180">IF(U180="snížená",N180,0)</f>
        <v>0</v>
      </c>
      <c r="BG180" s="154">
        <f aca="true" t="shared" si="35" ref="BG180">IF(U180="zákl. přenesená",N180,0)</f>
        <v>0</v>
      </c>
      <c r="BH180" s="154">
        <f aca="true" t="shared" si="36" ref="BH180">IF(U180="sníž. přenesená",N180,0)</f>
        <v>0</v>
      </c>
      <c r="BI180" s="154">
        <f aca="true" t="shared" si="37" ref="BI180">IF(U180="nulová",N180,0)</f>
        <v>0</v>
      </c>
      <c r="BJ180" s="19" t="s">
        <v>178</v>
      </c>
      <c r="BK180" s="154">
        <f aca="true" t="shared" si="38" ref="BK180">ROUND(L180*K180,2)</f>
        <v>0</v>
      </c>
      <c r="BL180" s="19" t="s">
        <v>178</v>
      </c>
      <c r="BM180" s="19" t="s">
        <v>324</v>
      </c>
    </row>
    <row r="181" spans="1:65" s="1" customFormat="1" ht="25.5" customHeight="1">
      <c r="A181" s="261"/>
      <c r="B181" s="145"/>
      <c r="C181" s="166">
        <v>49</v>
      </c>
      <c r="D181" s="166" t="s">
        <v>174</v>
      </c>
      <c r="E181" s="167" t="s">
        <v>525</v>
      </c>
      <c r="F181" s="252" t="s">
        <v>526</v>
      </c>
      <c r="G181" s="252"/>
      <c r="H181" s="252"/>
      <c r="I181" s="252"/>
      <c r="J181" s="168" t="s">
        <v>186</v>
      </c>
      <c r="K181" s="169">
        <v>16</v>
      </c>
      <c r="L181" s="271"/>
      <c r="M181" s="272"/>
      <c r="N181" s="271">
        <f aca="true" t="shared" si="39" ref="N181:N182">ROUND(L181*K181,2)</f>
        <v>0</v>
      </c>
      <c r="O181" s="273"/>
      <c r="P181" s="273"/>
      <c r="Q181" s="272"/>
      <c r="R181" s="150"/>
      <c r="T181" s="151"/>
      <c r="U181" s="41" t="s">
        <v>40</v>
      </c>
      <c r="V181" s="152">
        <v>3</v>
      </c>
      <c r="W181" s="152">
        <f t="shared" si="20"/>
        <v>48</v>
      </c>
      <c r="X181" s="152">
        <v>3.00522</v>
      </c>
      <c r="Y181" s="152">
        <f t="shared" si="21"/>
        <v>48.08352</v>
      </c>
      <c r="Z181" s="152">
        <v>3</v>
      </c>
      <c r="AA181" s="153">
        <f t="shared" si="22"/>
        <v>48</v>
      </c>
      <c r="AR181" s="19" t="s">
        <v>217</v>
      </c>
      <c r="AT181" s="19" t="s">
        <v>238</v>
      </c>
      <c r="AU181" s="19" t="s">
        <v>191</v>
      </c>
      <c r="AY181" s="19" t="s">
        <v>173</v>
      </c>
      <c r="BE181" s="154">
        <f t="shared" si="23"/>
        <v>0</v>
      </c>
      <c r="BF181" s="154">
        <f t="shared" si="24"/>
        <v>0</v>
      </c>
      <c r="BG181" s="154">
        <f t="shared" si="25"/>
        <v>0</v>
      </c>
      <c r="BH181" s="154">
        <f t="shared" si="26"/>
        <v>0</v>
      </c>
      <c r="BI181" s="154">
        <f t="shared" si="27"/>
        <v>0</v>
      </c>
      <c r="BJ181" s="19" t="s">
        <v>178</v>
      </c>
      <c r="BK181" s="154">
        <f t="shared" si="28"/>
        <v>0</v>
      </c>
      <c r="BL181" s="19" t="s">
        <v>178</v>
      </c>
      <c r="BM181" s="19" t="s">
        <v>324</v>
      </c>
    </row>
    <row r="182" spans="1:65" s="1" customFormat="1" ht="25.5" customHeight="1">
      <c r="A182" s="261"/>
      <c r="B182" s="145"/>
      <c r="C182" s="173">
        <v>50</v>
      </c>
      <c r="D182" s="173" t="s">
        <v>238</v>
      </c>
      <c r="E182" s="174" t="s">
        <v>528</v>
      </c>
      <c r="F182" s="255" t="s">
        <v>529</v>
      </c>
      <c r="G182" s="255"/>
      <c r="H182" s="255"/>
      <c r="I182" s="255"/>
      <c r="J182" s="175" t="s">
        <v>186</v>
      </c>
      <c r="K182" s="176">
        <v>16</v>
      </c>
      <c r="L182" s="265"/>
      <c r="M182" s="266"/>
      <c r="N182" s="265">
        <f t="shared" si="39"/>
        <v>0</v>
      </c>
      <c r="O182" s="267"/>
      <c r="P182" s="267"/>
      <c r="Q182" s="266"/>
      <c r="R182" s="150"/>
      <c r="T182" s="151"/>
      <c r="U182" s="41" t="s">
        <v>40</v>
      </c>
      <c r="V182" s="152">
        <v>4</v>
      </c>
      <c r="W182" s="152">
        <f t="shared" si="20"/>
        <v>64</v>
      </c>
      <c r="X182" s="152">
        <v>4.00522</v>
      </c>
      <c r="Y182" s="152">
        <f t="shared" si="21"/>
        <v>64.08352</v>
      </c>
      <c r="Z182" s="152">
        <v>4</v>
      </c>
      <c r="AA182" s="153">
        <f t="shared" si="22"/>
        <v>64</v>
      </c>
      <c r="AR182" s="19" t="s">
        <v>221</v>
      </c>
      <c r="AT182" s="19" t="s">
        <v>238</v>
      </c>
      <c r="AU182" s="19" t="s">
        <v>195</v>
      </c>
      <c r="AY182" s="19" t="s">
        <v>173</v>
      </c>
      <c r="BE182" s="154">
        <f t="shared" si="23"/>
        <v>0</v>
      </c>
      <c r="BF182" s="154">
        <f t="shared" si="24"/>
        <v>0</v>
      </c>
      <c r="BG182" s="154">
        <f t="shared" si="25"/>
        <v>0</v>
      </c>
      <c r="BH182" s="154">
        <f t="shared" si="26"/>
        <v>0</v>
      </c>
      <c r="BI182" s="154">
        <f t="shared" si="27"/>
        <v>0</v>
      </c>
      <c r="BJ182" s="19" t="s">
        <v>191</v>
      </c>
      <c r="BK182" s="154">
        <f t="shared" si="28"/>
        <v>0</v>
      </c>
      <c r="BL182" s="19" t="s">
        <v>178</v>
      </c>
      <c r="BM182" s="19" t="s">
        <v>324</v>
      </c>
    </row>
    <row r="183" spans="2:65" s="1" customFormat="1" ht="25.5" customHeight="1">
      <c r="B183" s="145"/>
      <c r="C183" s="146">
        <v>51</v>
      </c>
      <c r="D183" s="146" t="s">
        <v>174</v>
      </c>
      <c r="E183" s="147" t="s">
        <v>326</v>
      </c>
      <c r="F183" s="220" t="s">
        <v>327</v>
      </c>
      <c r="G183" s="220"/>
      <c r="H183" s="220"/>
      <c r="I183" s="220"/>
      <c r="J183" s="148" t="s">
        <v>186</v>
      </c>
      <c r="K183" s="149">
        <v>12</v>
      </c>
      <c r="L183" s="221"/>
      <c r="M183" s="221"/>
      <c r="N183" s="221">
        <f t="shared" si="10"/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1.562</v>
      </c>
      <c r="W183" s="152">
        <f t="shared" si="11"/>
        <v>18.744</v>
      </c>
      <c r="X183" s="152">
        <v>0.00918</v>
      </c>
      <c r="Y183" s="152">
        <f t="shared" si="12"/>
        <v>0.11016000000000001</v>
      </c>
      <c r="Z183" s="152">
        <v>0</v>
      </c>
      <c r="AA183" s="153">
        <f t="shared" si="13"/>
        <v>0</v>
      </c>
      <c r="AR183" s="19" t="s">
        <v>178</v>
      </c>
      <c r="AT183" s="19" t="s">
        <v>174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328</v>
      </c>
    </row>
    <row r="184" spans="2:65" s="1" customFormat="1" ht="38.25" customHeight="1">
      <c r="B184" s="145"/>
      <c r="C184" s="155">
        <v>52</v>
      </c>
      <c r="D184" s="155" t="s">
        <v>238</v>
      </c>
      <c r="E184" s="156" t="s">
        <v>330</v>
      </c>
      <c r="F184" s="235" t="s">
        <v>331</v>
      </c>
      <c r="G184" s="235"/>
      <c r="H184" s="235"/>
      <c r="I184" s="235"/>
      <c r="J184" s="157" t="s">
        <v>186</v>
      </c>
      <c r="K184" s="158">
        <v>11</v>
      </c>
      <c r="L184" s="236"/>
      <c r="M184" s="236"/>
      <c r="N184" s="236">
        <f t="shared" si="10"/>
        <v>0</v>
      </c>
      <c r="O184" s="221"/>
      <c r="P184" s="221"/>
      <c r="Q184" s="221"/>
      <c r="R184" s="150"/>
      <c r="T184" s="151" t="s">
        <v>5</v>
      </c>
      <c r="U184" s="41" t="s">
        <v>40</v>
      </c>
      <c r="V184" s="152">
        <v>0</v>
      </c>
      <c r="W184" s="152">
        <f t="shared" si="11"/>
        <v>0</v>
      </c>
      <c r="X184" s="152">
        <v>0.254</v>
      </c>
      <c r="Y184" s="152">
        <f t="shared" si="12"/>
        <v>2.794</v>
      </c>
      <c r="Z184" s="152">
        <v>0</v>
      </c>
      <c r="AA184" s="153">
        <f t="shared" si="1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332</v>
      </c>
    </row>
    <row r="185" spans="2:65" s="1" customFormat="1" ht="38.25" customHeight="1">
      <c r="B185" s="145"/>
      <c r="C185" s="155">
        <v>53</v>
      </c>
      <c r="D185" s="155" t="s">
        <v>238</v>
      </c>
      <c r="E185" s="156" t="s">
        <v>334</v>
      </c>
      <c r="F185" s="235" t="s">
        <v>335</v>
      </c>
      <c r="G185" s="235"/>
      <c r="H185" s="235"/>
      <c r="I185" s="235"/>
      <c r="J185" s="157" t="s">
        <v>186</v>
      </c>
      <c r="K185" s="158">
        <v>1</v>
      </c>
      <c r="L185" s="236"/>
      <c r="M185" s="236"/>
      <c r="N185" s="236">
        <f t="shared" si="10"/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0</v>
      </c>
      <c r="W185" s="152">
        <f t="shared" si="11"/>
        <v>0</v>
      </c>
      <c r="X185" s="152">
        <v>0.506</v>
      </c>
      <c r="Y185" s="152">
        <f t="shared" si="12"/>
        <v>0.506</v>
      </c>
      <c r="Z185" s="152">
        <v>0</v>
      </c>
      <c r="AA185" s="153">
        <f t="shared" si="13"/>
        <v>0</v>
      </c>
      <c r="AR185" s="19" t="s">
        <v>204</v>
      </c>
      <c r="AT185" s="19" t="s">
        <v>238</v>
      </c>
      <c r="AU185" s="19" t="s">
        <v>111</v>
      </c>
      <c r="AY185" s="19" t="s">
        <v>173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9" t="s">
        <v>83</v>
      </c>
      <c r="BK185" s="154">
        <f t="shared" si="19"/>
        <v>0</v>
      </c>
      <c r="BL185" s="19" t="s">
        <v>178</v>
      </c>
      <c r="BM185" s="19" t="s">
        <v>336</v>
      </c>
    </row>
    <row r="186" spans="2:65" s="1" customFormat="1" ht="25.5" customHeight="1">
      <c r="B186" s="145"/>
      <c r="C186" s="146">
        <v>54</v>
      </c>
      <c r="D186" s="146" t="s">
        <v>174</v>
      </c>
      <c r="E186" s="147" t="s">
        <v>342</v>
      </c>
      <c r="F186" s="220" t="s">
        <v>343</v>
      </c>
      <c r="G186" s="220"/>
      <c r="H186" s="220"/>
      <c r="I186" s="220"/>
      <c r="J186" s="148" t="s">
        <v>186</v>
      </c>
      <c r="K186" s="149">
        <v>14</v>
      </c>
      <c r="L186" s="221"/>
      <c r="M186" s="221"/>
      <c r="N186" s="221">
        <f t="shared" si="10"/>
        <v>0</v>
      </c>
      <c r="O186" s="221"/>
      <c r="P186" s="221"/>
      <c r="Q186" s="221"/>
      <c r="R186" s="150"/>
      <c r="T186" s="151" t="s">
        <v>5</v>
      </c>
      <c r="U186" s="41" t="s">
        <v>40</v>
      </c>
      <c r="V186" s="152">
        <v>1.664</v>
      </c>
      <c r="W186" s="152">
        <f t="shared" si="11"/>
        <v>23.296</v>
      </c>
      <c r="X186" s="152">
        <v>0.01147</v>
      </c>
      <c r="Y186" s="152">
        <f t="shared" si="12"/>
        <v>0.16058</v>
      </c>
      <c r="Z186" s="152">
        <v>0</v>
      </c>
      <c r="AA186" s="153">
        <f t="shared" si="13"/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9" t="s">
        <v>83</v>
      </c>
      <c r="BK186" s="154">
        <f t="shared" si="19"/>
        <v>0</v>
      </c>
      <c r="BL186" s="19" t="s">
        <v>178</v>
      </c>
      <c r="BM186" s="19" t="s">
        <v>344</v>
      </c>
    </row>
    <row r="187" spans="2:65" s="1" customFormat="1" ht="25.5" customHeight="1">
      <c r="B187" s="145"/>
      <c r="C187" s="155">
        <v>55</v>
      </c>
      <c r="D187" s="155" t="s">
        <v>238</v>
      </c>
      <c r="E187" s="156" t="s">
        <v>346</v>
      </c>
      <c r="F187" s="235" t="s">
        <v>347</v>
      </c>
      <c r="G187" s="235"/>
      <c r="H187" s="235"/>
      <c r="I187" s="235"/>
      <c r="J187" s="157" t="s">
        <v>186</v>
      </c>
      <c r="K187" s="158">
        <v>14</v>
      </c>
      <c r="L187" s="236"/>
      <c r="M187" s="236"/>
      <c r="N187" s="236">
        <f t="shared" si="10"/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</v>
      </c>
      <c r="W187" s="152">
        <f t="shared" si="11"/>
        <v>0</v>
      </c>
      <c r="X187" s="152">
        <v>0.548</v>
      </c>
      <c r="Y187" s="152">
        <f t="shared" si="12"/>
        <v>7.672000000000001</v>
      </c>
      <c r="Z187" s="152">
        <v>0</v>
      </c>
      <c r="AA187" s="153">
        <f t="shared" si="13"/>
        <v>0</v>
      </c>
      <c r="AR187" s="19" t="s">
        <v>204</v>
      </c>
      <c r="AT187" s="19" t="s">
        <v>238</v>
      </c>
      <c r="AU187" s="19" t="s">
        <v>111</v>
      </c>
      <c r="AY187" s="19" t="s">
        <v>173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9" t="s">
        <v>83</v>
      </c>
      <c r="BK187" s="154">
        <f t="shared" si="19"/>
        <v>0</v>
      </c>
      <c r="BL187" s="19" t="s">
        <v>178</v>
      </c>
      <c r="BM187" s="19" t="s">
        <v>348</v>
      </c>
    </row>
    <row r="188" spans="2:65" s="1" customFormat="1" ht="25.5" customHeight="1">
      <c r="B188" s="145"/>
      <c r="C188" s="146">
        <v>56</v>
      </c>
      <c r="D188" s="146" t="s">
        <v>174</v>
      </c>
      <c r="E188" s="147" t="s">
        <v>358</v>
      </c>
      <c r="F188" s="220" t="s">
        <v>359</v>
      </c>
      <c r="G188" s="220"/>
      <c r="H188" s="220"/>
      <c r="I188" s="220"/>
      <c r="J188" s="148" t="s">
        <v>186</v>
      </c>
      <c r="K188" s="149">
        <v>14</v>
      </c>
      <c r="L188" s="221"/>
      <c r="M188" s="221"/>
      <c r="N188" s="221">
        <f t="shared" si="10"/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2.08</v>
      </c>
      <c r="W188" s="152">
        <f t="shared" si="11"/>
        <v>29.12</v>
      </c>
      <c r="X188" s="152">
        <v>0.02753</v>
      </c>
      <c r="Y188" s="152">
        <f t="shared" si="12"/>
        <v>0.38542</v>
      </c>
      <c r="Z188" s="152">
        <v>0</v>
      </c>
      <c r="AA188" s="153">
        <f t="shared" si="13"/>
        <v>0</v>
      </c>
      <c r="AR188" s="19" t="s">
        <v>178</v>
      </c>
      <c r="AT188" s="19" t="s">
        <v>174</v>
      </c>
      <c r="AU188" s="19" t="s">
        <v>111</v>
      </c>
      <c r="AY188" s="19" t="s">
        <v>173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9" t="s">
        <v>83</v>
      </c>
      <c r="BK188" s="154">
        <f t="shared" si="19"/>
        <v>0</v>
      </c>
      <c r="BL188" s="19" t="s">
        <v>178</v>
      </c>
      <c r="BM188" s="19" t="s">
        <v>360</v>
      </c>
    </row>
    <row r="189" spans="2:65" s="1" customFormat="1" ht="25.5" customHeight="1">
      <c r="B189" s="145"/>
      <c r="C189" s="155">
        <v>57</v>
      </c>
      <c r="D189" s="155" t="s">
        <v>238</v>
      </c>
      <c r="E189" s="156" t="s">
        <v>362</v>
      </c>
      <c r="F189" s="235" t="s">
        <v>363</v>
      </c>
      <c r="G189" s="235"/>
      <c r="H189" s="235"/>
      <c r="I189" s="235"/>
      <c r="J189" s="157" t="s">
        <v>186</v>
      </c>
      <c r="K189" s="158">
        <v>6</v>
      </c>
      <c r="L189" s="236"/>
      <c r="M189" s="236"/>
      <c r="N189" s="236">
        <f t="shared" si="10"/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0</v>
      </c>
      <c r="W189" s="152">
        <f t="shared" si="11"/>
        <v>0</v>
      </c>
      <c r="X189" s="152">
        <v>1.614</v>
      </c>
      <c r="Y189" s="152">
        <f t="shared" si="12"/>
        <v>9.684000000000001</v>
      </c>
      <c r="Z189" s="152">
        <v>0</v>
      </c>
      <c r="AA189" s="153">
        <f t="shared" si="13"/>
        <v>0</v>
      </c>
      <c r="AR189" s="19" t="s">
        <v>204</v>
      </c>
      <c r="AT189" s="19" t="s">
        <v>238</v>
      </c>
      <c r="AU189" s="19" t="s">
        <v>111</v>
      </c>
      <c r="AY189" s="19" t="s">
        <v>173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9" t="s">
        <v>83</v>
      </c>
      <c r="BK189" s="154">
        <f t="shared" si="19"/>
        <v>0</v>
      </c>
      <c r="BL189" s="19" t="s">
        <v>178</v>
      </c>
      <c r="BM189" s="19" t="s">
        <v>364</v>
      </c>
    </row>
    <row r="190" spans="2:65" s="1" customFormat="1" ht="25.5" customHeight="1">
      <c r="B190" s="145"/>
      <c r="C190" s="155">
        <v>58</v>
      </c>
      <c r="D190" s="155" t="s">
        <v>238</v>
      </c>
      <c r="E190" s="156" t="s">
        <v>366</v>
      </c>
      <c r="F190" s="235" t="s">
        <v>367</v>
      </c>
      <c r="G190" s="235"/>
      <c r="H190" s="235"/>
      <c r="I190" s="235"/>
      <c r="J190" s="157" t="s">
        <v>186</v>
      </c>
      <c r="K190" s="158">
        <v>8</v>
      </c>
      <c r="L190" s="236"/>
      <c r="M190" s="236"/>
      <c r="N190" s="236">
        <f t="shared" si="10"/>
        <v>0</v>
      </c>
      <c r="O190" s="221"/>
      <c r="P190" s="221"/>
      <c r="Q190" s="221"/>
      <c r="R190" s="150"/>
      <c r="T190" s="151" t="s">
        <v>5</v>
      </c>
      <c r="U190" s="41" t="s">
        <v>40</v>
      </c>
      <c r="V190" s="152">
        <v>0</v>
      </c>
      <c r="W190" s="152">
        <f t="shared" si="11"/>
        <v>0</v>
      </c>
      <c r="X190" s="152">
        <v>2.417</v>
      </c>
      <c r="Y190" s="152">
        <f t="shared" si="12"/>
        <v>19.336</v>
      </c>
      <c r="Z190" s="152">
        <v>0</v>
      </c>
      <c r="AA190" s="153">
        <f t="shared" si="13"/>
        <v>0</v>
      </c>
      <c r="AR190" s="19" t="s">
        <v>204</v>
      </c>
      <c r="AT190" s="19" t="s">
        <v>238</v>
      </c>
      <c r="AU190" s="19" t="s">
        <v>111</v>
      </c>
      <c r="AY190" s="19" t="s">
        <v>173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9" t="s">
        <v>83</v>
      </c>
      <c r="BK190" s="154">
        <f t="shared" si="19"/>
        <v>0</v>
      </c>
      <c r="BL190" s="19" t="s">
        <v>178</v>
      </c>
      <c r="BM190" s="19" t="s">
        <v>368</v>
      </c>
    </row>
    <row r="191" spans="2:65" s="1" customFormat="1" ht="25.5" customHeight="1">
      <c r="B191" s="145"/>
      <c r="C191" s="146">
        <v>59</v>
      </c>
      <c r="D191" s="146" t="s">
        <v>174</v>
      </c>
      <c r="E191" s="147" t="s">
        <v>370</v>
      </c>
      <c r="F191" s="220" t="s">
        <v>371</v>
      </c>
      <c r="G191" s="220"/>
      <c r="H191" s="220"/>
      <c r="I191" s="220"/>
      <c r="J191" s="148" t="s">
        <v>186</v>
      </c>
      <c r="K191" s="149">
        <v>18</v>
      </c>
      <c r="L191" s="221"/>
      <c r="M191" s="221"/>
      <c r="N191" s="221">
        <f t="shared" si="10"/>
        <v>0</v>
      </c>
      <c r="O191" s="221"/>
      <c r="P191" s="221"/>
      <c r="Q191" s="221"/>
      <c r="R191" s="150"/>
      <c r="T191" s="151" t="s">
        <v>5</v>
      </c>
      <c r="U191" s="41" t="s">
        <v>40</v>
      </c>
      <c r="V191" s="152">
        <v>0.28</v>
      </c>
      <c r="W191" s="152">
        <f t="shared" si="11"/>
        <v>5.040000000000001</v>
      </c>
      <c r="X191" s="152">
        <v>0.0066</v>
      </c>
      <c r="Y191" s="152">
        <f t="shared" si="12"/>
        <v>0.1188</v>
      </c>
      <c r="Z191" s="152">
        <v>0</v>
      </c>
      <c r="AA191" s="153">
        <f t="shared" si="13"/>
        <v>0</v>
      </c>
      <c r="AR191" s="19" t="s">
        <v>178</v>
      </c>
      <c r="AT191" s="19" t="s">
        <v>174</v>
      </c>
      <c r="AU191" s="19" t="s">
        <v>111</v>
      </c>
      <c r="AY191" s="19" t="s">
        <v>173</v>
      </c>
      <c r="BE191" s="154">
        <f t="shared" si="14"/>
        <v>0</v>
      </c>
      <c r="BF191" s="154">
        <f t="shared" si="15"/>
        <v>0</v>
      </c>
      <c r="BG191" s="154">
        <f t="shared" si="16"/>
        <v>0</v>
      </c>
      <c r="BH191" s="154">
        <f t="shared" si="17"/>
        <v>0</v>
      </c>
      <c r="BI191" s="154">
        <f t="shared" si="18"/>
        <v>0</v>
      </c>
      <c r="BJ191" s="19" t="s">
        <v>83</v>
      </c>
      <c r="BK191" s="154">
        <f t="shared" si="19"/>
        <v>0</v>
      </c>
      <c r="BL191" s="19" t="s">
        <v>178</v>
      </c>
      <c r="BM191" s="19" t="s">
        <v>372</v>
      </c>
    </row>
    <row r="192" spans="2:65" s="1" customFormat="1" ht="25.5" customHeight="1">
      <c r="B192" s="145"/>
      <c r="C192" s="155">
        <v>60</v>
      </c>
      <c r="D192" s="155" t="s">
        <v>238</v>
      </c>
      <c r="E192" s="156" t="s">
        <v>562</v>
      </c>
      <c r="F192" s="235" t="s">
        <v>563</v>
      </c>
      <c r="G192" s="235"/>
      <c r="H192" s="235"/>
      <c r="I192" s="235"/>
      <c r="J192" s="157" t="s">
        <v>186</v>
      </c>
      <c r="K192" s="158">
        <v>3</v>
      </c>
      <c r="L192" s="236"/>
      <c r="M192" s="236"/>
      <c r="N192" s="236">
        <f t="shared" si="10"/>
        <v>0</v>
      </c>
      <c r="O192" s="221"/>
      <c r="P192" s="221"/>
      <c r="Q192" s="221"/>
      <c r="R192" s="150"/>
      <c r="T192" s="151" t="s">
        <v>5</v>
      </c>
      <c r="U192" s="41" t="s">
        <v>40</v>
      </c>
      <c r="V192" s="152">
        <v>0</v>
      </c>
      <c r="W192" s="152">
        <f t="shared" si="11"/>
        <v>0</v>
      </c>
      <c r="X192" s="152">
        <v>0</v>
      </c>
      <c r="Y192" s="152">
        <f t="shared" si="12"/>
        <v>0</v>
      </c>
      <c r="Z192" s="152">
        <v>0</v>
      </c>
      <c r="AA192" s="153">
        <f t="shared" si="13"/>
        <v>0</v>
      </c>
      <c r="AR192" s="19" t="s">
        <v>204</v>
      </c>
      <c r="AT192" s="19" t="s">
        <v>238</v>
      </c>
      <c r="AU192" s="19" t="s">
        <v>111</v>
      </c>
      <c r="AY192" s="19" t="s">
        <v>173</v>
      </c>
      <c r="BE192" s="154">
        <f t="shared" si="14"/>
        <v>0</v>
      </c>
      <c r="BF192" s="154">
        <f t="shared" si="15"/>
        <v>0</v>
      </c>
      <c r="BG192" s="154">
        <f t="shared" si="16"/>
        <v>0</v>
      </c>
      <c r="BH192" s="154">
        <f t="shared" si="17"/>
        <v>0</v>
      </c>
      <c r="BI192" s="154">
        <f t="shared" si="18"/>
        <v>0</v>
      </c>
      <c r="BJ192" s="19" t="s">
        <v>83</v>
      </c>
      <c r="BK192" s="154">
        <f t="shared" si="19"/>
        <v>0</v>
      </c>
      <c r="BL192" s="19" t="s">
        <v>178</v>
      </c>
      <c r="BM192" s="19" t="s">
        <v>564</v>
      </c>
    </row>
    <row r="193" spans="2:65" s="1" customFormat="1" ht="25.5" customHeight="1">
      <c r="B193" s="145"/>
      <c r="C193" s="155">
        <v>61</v>
      </c>
      <c r="D193" s="155" t="s">
        <v>238</v>
      </c>
      <c r="E193" s="156" t="s">
        <v>374</v>
      </c>
      <c r="F193" s="235" t="s">
        <v>375</v>
      </c>
      <c r="G193" s="235"/>
      <c r="H193" s="235"/>
      <c r="I193" s="235"/>
      <c r="J193" s="157" t="s">
        <v>186</v>
      </c>
      <c r="K193" s="158">
        <v>2</v>
      </c>
      <c r="L193" s="236"/>
      <c r="M193" s="236"/>
      <c r="N193" s="236">
        <f t="shared" si="10"/>
        <v>0</v>
      </c>
      <c r="O193" s="221"/>
      <c r="P193" s="221"/>
      <c r="Q193" s="221"/>
      <c r="R193" s="150"/>
      <c r="T193" s="151" t="s">
        <v>5</v>
      </c>
      <c r="U193" s="41" t="s">
        <v>40</v>
      </c>
      <c r="V193" s="152">
        <v>0</v>
      </c>
      <c r="W193" s="152">
        <f t="shared" si="11"/>
        <v>0</v>
      </c>
      <c r="X193" s="152">
        <v>0.039</v>
      </c>
      <c r="Y193" s="152">
        <f t="shared" si="12"/>
        <v>0.078</v>
      </c>
      <c r="Z193" s="152">
        <v>0</v>
      </c>
      <c r="AA193" s="153">
        <f t="shared" si="13"/>
        <v>0</v>
      </c>
      <c r="AR193" s="19" t="s">
        <v>204</v>
      </c>
      <c r="AT193" s="19" t="s">
        <v>238</v>
      </c>
      <c r="AU193" s="19" t="s">
        <v>111</v>
      </c>
      <c r="AY193" s="19" t="s">
        <v>173</v>
      </c>
      <c r="BE193" s="154">
        <f t="shared" si="14"/>
        <v>0</v>
      </c>
      <c r="BF193" s="154">
        <f t="shared" si="15"/>
        <v>0</v>
      </c>
      <c r="BG193" s="154">
        <f t="shared" si="16"/>
        <v>0</v>
      </c>
      <c r="BH193" s="154">
        <f t="shared" si="17"/>
        <v>0</v>
      </c>
      <c r="BI193" s="154">
        <f t="shared" si="18"/>
        <v>0</v>
      </c>
      <c r="BJ193" s="19" t="s">
        <v>83</v>
      </c>
      <c r="BK193" s="154">
        <f t="shared" si="19"/>
        <v>0</v>
      </c>
      <c r="BL193" s="19" t="s">
        <v>178</v>
      </c>
      <c r="BM193" s="19" t="s">
        <v>376</v>
      </c>
    </row>
    <row r="194" spans="2:65" s="1" customFormat="1" ht="25.5" customHeight="1">
      <c r="B194" s="145"/>
      <c r="C194" s="155">
        <v>62</v>
      </c>
      <c r="D194" s="155" t="s">
        <v>238</v>
      </c>
      <c r="E194" s="156" t="s">
        <v>378</v>
      </c>
      <c r="F194" s="235" t="s">
        <v>379</v>
      </c>
      <c r="G194" s="235"/>
      <c r="H194" s="235"/>
      <c r="I194" s="235"/>
      <c r="J194" s="157" t="s">
        <v>186</v>
      </c>
      <c r="K194" s="158">
        <v>3</v>
      </c>
      <c r="L194" s="236"/>
      <c r="M194" s="236"/>
      <c r="N194" s="236">
        <f aca="true" t="shared" si="40" ref="N194:N215">ROUND(L194*K194,2)</f>
        <v>0</v>
      </c>
      <c r="O194" s="221"/>
      <c r="P194" s="221"/>
      <c r="Q194" s="221"/>
      <c r="R194" s="150"/>
      <c r="T194" s="151" t="s">
        <v>5</v>
      </c>
      <c r="U194" s="41" t="s">
        <v>40</v>
      </c>
      <c r="V194" s="152">
        <v>0</v>
      </c>
      <c r="W194" s="152">
        <f aca="true" t="shared" si="41" ref="W194:W215">V194*K194</f>
        <v>0</v>
      </c>
      <c r="X194" s="152">
        <v>0.051</v>
      </c>
      <c r="Y194" s="152">
        <f aca="true" t="shared" si="42" ref="Y194:Y215">X194*K194</f>
        <v>0.153</v>
      </c>
      <c r="Z194" s="152">
        <v>0</v>
      </c>
      <c r="AA194" s="153">
        <f aca="true" t="shared" si="43" ref="AA194:AA215">Z194*K194</f>
        <v>0</v>
      </c>
      <c r="AR194" s="19" t="s">
        <v>204</v>
      </c>
      <c r="AT194" s="19" t="s">
        <v>238</v>
      </c>
      <c r="AU194" s="19" t="s">
        <v>111</v>
      </c>
      <c r="AY194" s="19" t="s">
        <v>173</v>
      </c>
      <c r="BE194" s="154">
        <f aca="true" t="shared" si="44" ref="BE194:BE215">IF(U194="základní",N194,0)</f>
        <v>0</v>
      </c>
      <c r="BF194" s="154">
        <f aca="true" t="shared" si="45" ref="BF194:BF215">IF(U194="snížená",N194,0)</f>
        <v>0</v>
      </c>
      <c r="BG194" s="154">
        <f aca="true" t="shared" si="46" ref="BG194:BG215">IF(U194="zákl. přenesená",N194,0)</f>
        <v>0</v>
      </c>
      <c r="BH194" s="154">
        <f aca="true" t="shared" si="47" ref="BH194:BH215">IF(U194="sníž. přenesená",N194,0)</f>
        <v>0</v>
      </c>
      <c r="BI194" s="154">
        <f aca="true" t="shared" si="48" ref="BI194:BI215">IF(U194="nulová",N194,0)</f>
        <v>0</v>
      </c>
      <c r="BJ194" s="19" t="s">
        <v>83</v>
      </c>
      <c r="BK194" s="154">
        <f aca="true" t="shared" si="49" ref="BK194:BK215">ROUND(L194*K194,2)</f>
        <v>0</v>
      </c>
      <c r="BL194" s="19" t="s">
        <v>178</v>
      </c>
      <c r="BM194" s="19" t="s">
        <v>380</v>
      </c>
    </row>
    <row r="195" spans="2:65" s="1" customFormat="1" ht="25.5" customHeight="1">
      <c r="B195" s="145"/>
      <c r="C195" s="155">
        <v>63</v>
      </c>
      <c r="D195" s="155" t="s">
        <v>238</v>
      </c>
      <c r="E195" s="156" t="s">
        <v>382</v>
      </c>
      <c r="F195" s="235" t="s">
        <v>383</v>
      </c>
      <c r="G195" s="235"/>
      <c r="H195" s="235"/>
      <c r="I195" s="235"/>
      <c r="J195" s="157" t="s">
        <v>186</v>
      </c>
      <c r="K195" s="158">
        <v>10</v>
      </c>
      <c r="L195" s="236"/>
      <c r="M195" s="236"/>
      <c r="N195" s="236">
        <f t="shared" si="40"/>
        <v>0</v>
      </c>
      <c r="O195" s="221"/>
      <c r="P195" s="221"/>
      <c r="Q195" s="221"/>
      <c r="R195" s="150"/>
      <c r="T195" s="151" t="s">
        <v>5</v>
      </c>
      <c r="U195" s="41" t="s">
        <v>40</v>
      </c>
      <c r="V195" s="152">
        <v>0</v>
      </c>
      <c r="W195" s="152">
        <f t="shared" si="41"/>
        <v>0</v>
      </c>
      <c r="X195" s="152">
        <v>0.064</v>
      </c>
      <c r="Y195" s="152">
        <f t="shared" si="42"/>
        <v>0.64</v>
      </c>
      <c r="Z195" s="152">
        <v>0</v>
      </c>
      <c r="AA195" s="153">
        <f t="shared" si="43"/>
        <v>0</v>
      </c>
      <c r="AR195" s="19" t="s">
        <v>204</v>
      </c>
      <c r="AT195" s="19" t="s">
        <v>238</v>
      </c>
      <c r="AU195" s="19" t="s">
        <v>111</v>
      </c>
      <c r="AY195" s="19" t="s">
        <v>173</v>
      </c>
      <c r="BE195" s="154">
        <f t="shared" si="44"/>
        <v>0</v>
      </c>
      <c r="BF195" s="154">
        <f t="shared" si="45"/>
        <v>0</v>
      </c>
      <c r="BG195" s="154">
        <f t="shared" si="46"/>
        <v>0</v>
      </c>
      <c r="BH195" s="154">
        <f t="shared" si="47"/>
        <v>0</v>
      </c>
      <c r="BI195" s="154">
        <f t="shared" si="48"/>
        <v>0</v>
      </c>
      <c r="BJ195" s="19" t="s">
        <v>83</v>
      </c>
      <c r="BK195" s="154">
        <f t="shared" si="49"/>
        <v>0</v>
      </c>
      <c r="BL195" s="19" t="s">
        <v>178</v>
      </c>
      <c r="BM195" s="19" t="s">
        <v>384</v>
      </c>
    </row>
    <row r="196" spans="2:65" s="1" customFormat="1" ht="25.5" customHeight="1">
      <c r="B196" s="145"/>
      <c r="C196" s="146">
        <v>64</v>
      </c>
      <c r="D196" s="146" t="s">
        <v>174</v>
      </c>
      <c r="E196" s="147" t="s">
        <v>386</v>
      </c>
      <c r="F196" s="220" t="s">
        <v>387</v>
      </c>
      <c r="G196" s="220"/>
      <c r="H196" s="220"/>
      <c r="I196" s="220"/>
      <c r="J196" s="148" t="s">
        <v>186</v>
      </c>
      <c r="K196" s="149">
        <v>14</v>
      </c>
      <c r="L196" s="221"/>
      <c r="M196" s="221"/>
      <c r="N196" s="221">
        <f t="shared" si="40"/>
        <v>0</v>
      </c>
      <c r="O196" s="221"/>
      <c r="P196" s="221"/>
      <c r="Q196" s="221"/>
      <c r="R196" s="150"/>
      <c r="T196" s="151" t="s">
        <v>5</v>
      </c>
      <c r="U196" s="41" t="s">
        <v>40</v>
      </c>
      <c r="V196" s="152">
        <v>1.694</v>
      </c>
      <c r="W196" s="152">
        <f t="shared" si="41"/>
        <v>23.716</v>
      </c>
      <c r="X196" s="152">
        <v>0.00702</v>
      </c>
      <c r="Y196" s="152">
        <f t="shared" si="42"/>
        <v>0.09828</v>
      </c>
      <c r="Z196" s="152">
        <v>0</v>
      </c>
      <c r="AA196" s="153">
        <f t="shared" si="43"/>
        <v>0</v>
      </c>
      <c r="AR196" s="19" t="s">
        <v>178</v>
      </c>
      <c r="AT196" s="19" t="s">
        <v>174</v>
      </c>
      <c r="AU196" s="19" t="s">
        <v>111</v>
      </c>
      <c r="AY196" s="19" t="s">
        <v>173</v>
      </c>
      <c r="BE196" s="154">
        <f t="shared" si="44"/>
        <v>0</v>
      </c>
      <c r="BF196" s="154">
        <f t="shared" si="45"/>
        <v>0</v>
      </c>
      <c r="BG196" s="154">
        <f t="shared" si="46"/>
        <v>0</v>
      </c>
      <c r="BH196" s="154">
        <f t="shared" si="47"/>
        <v>0</v>
      </c>
      <c r="BI196" s="154">
        <f t="shared" si="48"/>
        <v>0</v>
      </c>
      <c r="BJ196" s="19" t="s">
        <v>83</v>
      </c>
      <c r="BK196" s="154">
        <f t="shared" si="49"/>
        <v>0</v>
      </c>
      <c r="BL196" s="19" t="s">
        <v>178</v>
      </c>
      <c r="BM196" s="19" t="s">
        <v>388</v>
      </c>
    </row>
    <row r="197" spans="2:65" s="1" customFormat="1" ht="25.5" customHeight="1">
      <c r="B197" s="145"/>
      <c r="C197" s="155">
        <v>65</v>
      </c>
      <c r="D197" s="155" t="s">
        <v>238</v>
      </c>
      <c r="E197" s="156" t="s">
        <v>565</v>
      </c>
      <c r="F197" s="235" t="s">
        <v>566</v>
      </c>
      <c r="G197" s="235"/>
      <c r="H197" s="235"/>
      <c r="I197" s="235"/>
      <c r="J197" s="157" t="s">
        <v>186</v>
      </c>
      <c r="K197" s="158">
        <v>14</v>
      </c>
      <c r="L197" s="236"/>
      <c r="M197" s="236"/>
      <c r="N197" s="236">
        <f t="shared" si="40"/>
        <v>0</v>
      </c>
      <c r="O197" s="221"/>
      <c r="P197" s="221"/>
      <c r="Q197" s="221"/>
      <c r="R197" s="150"/>
      <c r="T197" s="151" t="s">
        <v>5</v>
      </c>
      <c r="U197" s="41" t="s">
        <v>40</v>
      </c>
      <c r="V197" s="152">
        <v>0</v>
      </c>
      <c r="W197" s="152">
        <f t="shared" si="41"/>
        <v>0</v>
      </c>
      <c r="X197" s="152">
        <v>0.101</v>
      </c>
      <c r="Y197" s="152">
        <f t="shared" si="42"/>
        <v>1.4140000000000001</v>
      </c>
      <c r="Z197" s="152">
        <v>0</v>
      </c>
      <c r="AA197" s="153">
        <f t="shared" si="43"/>
        <v>0</v>
      </c>
      <c r="AR197" s="19" t="s">
        <v>204</v>
      </c>
      <c r="AT197" s="19" t="s">
        <v>238</v>
      </c>
      <c r="AU197" s="19" t="s">
        <v>111</v>
      </c>
      <c r="AY197" s="19" t="s">
        <v>173</v>
      </c>
      <c r="BE197" s="154">
        <f t="shared" si="44"/>
        <v>0</v>
      </c>
      <c r="BF197" s="154">
        <f t="shared" si="45"/>
        <v>0</v>
      </c>
      <c r="BG197" s="154">
        <f t="shared" si="46"/>
        <v>0</v>
      </c>
      <c r="BH197" s="154">
        <f t="shared" si="47"/>
        <v>0</v>
      </c>
      <c r="BI197" s="154">
        <f t="shared" si="48"/>
        <v>0</v>
      </c>
      <c r="BJ197" s="19" t="s">
        <v>83</v>
      </c>
      <c r="BK197" s="154">
        <f t="shared" si="49"/>
        <v>0</v>
      </c>
      <c r="BL197" s="19" t="s">
        <v>178</v>
      </c>
      <c r="BM197" s="19" t="s">
        <v>392</v>
      </c>
    </row>
    <row r="198" spans="2:65" s="1" customFormat="1" ht="25.5" customHeight="1">
      <c r="B198" s="145"/>
      <c r="C198" s="146">
        <v>66</v>
      </c>
      <c r="D198" s="146" t="s">
        <v>174</v>
      </c>
      <c r="E198" s="147" t="s">
        <v>567</v>
      </c>
      <c r="F198" s="220" t="s">
        <v>568</v>
      </c>
      <c r="G198" s="220"/>
      <c r="H198" s="220"/>
      <c r="I198" s="220"/>
      <c r="J198" s="148" t="s">
        <v>186</v>
      </c>
      <c r="K198" s="149">
        <v>23</v>
      </c>
      <c r="L198" s="221"/>
      <c r="M198" s="221"/>
      <c r="N198" s="221">
        <f t="shared" si="40"/>
        <v>0</v>
      </c>
      <c r="O198" s="221"/>
      <c r="P198" s="221"/>
      <c r="Q198" s="221"/>
      <c r="R198" s="150"/>
      <c r="T198" s="151" t="s">
        <v>5</v>
      </c>
      <c r="U198" s="41" t="s">
        <v>40</v>
      </c>
      <c r="V198" s="152">
        <v>5.024</v>
      </c>
      <c r="W198" s="152">
        <f t="shared" si="41"/>
        <v>115.552</v>
      </c>
      <c r="X198" s="152">
        <v>0.14494</v>
      </c>
      <c r="Y198" s="152">
        <f t="shared" si="42"/>
        <v>3.3336200000000002</v>
      </c>
      <c r="Z198" s="152">
        <v>0</v>
      </c>
      <c r="AA198" s="153">
        <f t="shared" si="43"/>
        <v>0</v>
      </c>
      <c r="AR198" s="19" t="s">
        <v>178</v>
      </c>
      <c r="AT198" s="19" t="s">
        <v>174</v>
      </c>
      <c r="AU198" s="19" t="s">
        <v>111</v>
      </c>
      <c r="AY198" s="19" t="s">
        <v>173</v>
      </c>
      <c r="BE198" s="154">
        <f t="shared" si="44"/>
        <v>0</v>
      </c>
      <c r="BF198" s="154">
        <f t="shared" si="45"/>
        <v>0</v>
      </c>
      <c r="BG198" s="154">
        <f t="shared" si="46"/>
        <v>0</v>
      </c>
      <c r="BH198" s="154">
        <f t="shared" si="47"/>
        <v>0</v>
      </c>
      <c r="BI198" s="154">
        <f t="shared" si="48"/>
        <v>0</v>
      </c>
      <c r="BJ198" s="19" t="s">
        <v>83</v>
      </c>
      <c r="BK198" s="154">
        <f t="shared" si="49"/>
        <v>0</v>
      </c>
      <c r="BL198" s="19" t="s">
        <v>178</v>
      </c>
      <c r="BM198" s="19" t="s">
        <v>569</v>
      </c>
    </row>
    <row r="199" spans="2:65" s="1" customFormat="1" ht="38.25" customHeight="1">
      <c r="B199" s="145"/>
      <c r="C199" s="155">
        <v>67</v>
      </c>
      <c r="D199" s="155" t="s">
        <v>238</v>
      </c>
      <c r="E199" s="156" t="s">
        <v>570</v>
      </c>
      <c r="F199" s="235" t="s">
        <v>571</v>
      </c>
      <c r="G199" s="235"/>
      <c r="H199" s="235"/>
      <c r="I199" s="235"/>
      <c r="J199" s="157" t="s">
        <v>186</v>
      </c>
      <c r="K199" s="158">
        <v>23</v>
      </c>
      <c r="L199" s="236"/>
      <c r="M199" s="236"/>
      <c r="N199" s="236">
        <f t="shared" si="40"/>
        <v>0</v>
      </c>
      <c r="O199" s="221"/>
      <c r="P199" s="221"/>
      <c r="Q199" s="221"/>
      <c r="R199" s="150"/>
      <c r="T199" s="151" t="s">
        <v>5</v>
      </c>
      <c r="U199" s="41" t="s">
        <v>40</v>
      </c>
      <c r="V199" s="152">
        <v>0</v>
      </c>
      <c r="W199" s="152">
        <f t="shared" si="41"/>
        <v>0</v>
      </c>
      <c r="X199" s="152">
        <v>0.097</v>
      </c>
      <c r="Y199" s="152">
        <f t="shared" si="42"/>
        <v>2.231</v>
      </c>
      <c r="Z199" s="152">
        <v>0</v>
      </c>
      <c r="AA199" s="153">
        <f t="shared" si="43"/>
        <v>0</v>
      </c>
      <c r="AR199" s="19" t="s">
        <v>204</v>
      </c>
      <c r="AT199" s="19" t="s">
        <v>238</v>
      </c>
      <c r="AU199" s="19" t="s">
        <v>111</v>
      </c>
      <c r="AY199" s="19" t="s">
        <v>173</v>
      </c>
      <c r="BE199" s="154">
        <f t="shared" si="44"/>
        <v>0</v>
      </c>
      <c r="BF199" s="154">
        <f t="shared" si="45"/>
        <v>0</v>
      </c>
      <c r="BG199" s="154">
        <f t="shared" si="46"/>
        <v>0</v>
      </c>
      <c r="BH199" s="154">
        <f t="shared" si="47"/>
        <v>0</v>
      </c>
      <c r="BI199" s="154">
        <f t="shared" si="48"/>
        <v>0</v>
      </c>
      <c r="BJ199" s="19" t="s">
        <v>83</v>
      </c>
      <c r="BK199" s="154">
        <f t="shared" si="49"/>
        <v>0</v>
      </c>
      <c r="BL199" s="19" t="s">
        <v>178</v>
      </c>
      <c r="BM199" s="19" t="s">
        <v>572</v>
      </c>
    </row>
    <row r="200" spans="2:65" s="1" customFormat="1" ht="25.5" customHeight="1">
      <c r="B200" s="145"/>
      <c r="C200" s="155">
        <v>68</v>
      </c>
      <c r="D200" s="155" t="s">
        <v>238</v>
      </c>
      <c r="E200" s="156" t="s">
        <v>573</v>
      </c>
      <c r="F200" s="235" t="s">
        <v>574</v>
      </c>
      <c r="G200" s="235"/>
      <c r="H200" s="235"/>
      <c r="I200" s="235"/>
      <c r="J200" s="157" t="s">
        <v>186</v>
      </c>
      <c r="K200" s="158">
        <v>23</v>
      </c>
      <c r="L200" s="236"/>
      <c r="M200" s="236"/>
      <c r="N200" s="236">
        <f t="shared" si="40"/>
        <v>0</v>
      </c>
      <c r="O200" s="221"/>
      <c r="P200" s="221"/>
      <c r="Q200" s="221"/>
      <c r="R200" s="150"/>
      <c r="T200" s="151" t="s">
        <v>5</v>
      </c>
      <c r="U200" s="41" t="s">
        <v>40</v>
      </c>
      <c r="V200" s="152">
        <v>0</v>
      </c>
      <c r="W200" s="152">
        <f t="shared" si="41"/>
        <v>0</v>
      </c>
      <c r="X200" s="152">
        <v>0.111</v>
      </c>
      <c r="Y200" s="152">
        <f t="shared" si="42"/>
        <v>2.553</v>
      </c>
      <c r="Z200" s="152">
        <v>0</v>
      </c>
      <c r="AA200" s="153">
        <f t="shared" si="43"/>
        <v>0</v>
      </c>
      <c r="AR200" s="19" t="s">
        <v>204</v>
      </c>
      <c r="AT200" s="19" t="s">
        <v>238</v>
      </c>
      <c r="AU200" s="19" t="s">
        <v>111</v>
      </c>
      <c r="AY200" s="19" t="s">
        <v>173</v>
      </c>
      <c r="BE200" s="154">
        <f t="shared" si="44"/>
        <v>0</v>
      </c>
      <c r="BF200" s="154">
        <f t="shared" si="45"/>
        <v>0</v>
      </c>
      <c r="BG200" s="154">
        <f t="shared" si="46"/>
        <v>0</v>
      </c>
      <c r="BH200" s="154">
        <f t="shared" si="47"/>
        <v>0</v>
      </c>
      <c r="BI200" s="154">
        <f t="shared" si="48"/>
        <v>0</v>
      </c>
      <c r="BJ200" s="19" t="s">
        <v>83</v>
      </c>
      <c r="BK200" s="154">
        <f t="shared" si="49"/>
        <v>0</v>
      </c>
      <c r="BL200" s="19" t="s">
        <v>178</v>
      </c>
      <c r="BM200" s="19" t="s">
        <v>575</v>
      </c>
    </row>
    <row r="201" spans="2:65" s="1" customFormat="1" ht="38.25" customHeight="1">
      <c r="B201" s="145"/>
      <c r="C201" s="155">
        <v>69</v>
      </c>
      <c r="D201" s="155" t="s">
        <v>238</v>
      </c>
      <c r="E201" s="156" t="s">
        <v>576</v>
      </c>
      <c r="F201" s="235" t="s">
        <v>577</v>
      </c>
      <c r="G201" s="235"/>
      <c r="H201" s="235"/>
      <c r="I201" s="235"/>
      <c r="J201" s="157" t="s">
        <v>186</v>
      </c>
      <c r="K201" s="158">
        <v>23</v>
      </c>
      <c r="L201" s="236"/>
      <c r="M201" s="236"/>
      <c r="N201" s="236">
        <f t="shared" si="40"/>
        <v>0</v>
      </c>
      <c r="O201" s="221"/>
      <c r="P201" s="221"/>
      <c r="Q201" s="221"/>
      <c r="R201" s="150"/>
      <c r="T201" s="151" t="s">
        <v>5</v>
      </c>
      <c r="U201" s="41" t="s">
        <v>40</v>
      </c>
      <c r="V201" s="152">
        <v>0</v>
      </c>
      <c r="W201" s="152">
        <f t="shared" si="41"/>
        <v>0</v>
      </c>
      <c r="X201" s="152">
        <v>0.061</v>
      </c>
      <c r="Y201" s="152">
        <f t="shared" si="42"/>
        <v>1.403</v>
      </c>
      <c r="Z201" s="152">
        <v>0</v>
      </c>
      <c r="AA201" s="153">
        <f t="shared" si="43"/>
        <v>0</v>
      </c>
      <c r="AR201" s="19" t="s">
        <v>204</v>
      </c>
      <c r="AT201" s="19" t="s">
        <v>238</v>
      </c>
      <c r="AU201" s="19" t="s">
        <v>111</v>
      </c>
      <c r="AY201" s="19" t="s">
        <v>173</v>
      </c>
      <c r="BE201" s="154">
        <f t="shared" si="44"/>
        <v>0</v>
      </c>
      <c r="BF201" s="154">
        <f t="shared" si="45"/>
        <v>0</v>
      </c>
      <c r="BG201" s="154">
        <f t="shared" si="46"/>
        <v>0</v>
      </c>
      <c r="BH201" s="154">
        <f t="shared" si="47"/>
        <v>0</v>
      </c>
      <c r="BI201" s="154">
        <f t="shared" si="48"/>
        <v>0</v>
      </c>
      <c r="BJ201" s="19" t="s">
        <v>83</v>
      </c>
      <c r="BK201" s="154">
        <f t="shared" si="49"/>
        <v>0</v>
      </c>
      <c r="BL201" s="19" t="s">
        <v>178</v>
      </c>
      <c r="BM201" s="19" t="s">
        <v>578</v>
      </c>
    </row>
    <row r="202" spans="2:65" s="1" customFormat="1" ht="25.5" customHeight="1">
      <c r="B202" s="145"/>
      <c r="C202" s="155">
        <v>70</v>
      </c>
      <c r="D202" s="155" t="s">
        <v>238</v>
      </c>
      <c r="E202" s="156" t="s">
        <v>579</v>
      </c>
      <c r="F202" s="235" t="s">
        <v>580</v>
      </c>
      <c r="G202" s="235"/>
      <c r="H202" s="235"/>
      <c r="I202" s="235"/>
      <c r="J202" s="157" t="s">
        <v>186</v>
      </c>
      <c r="K202" s="158">
        <v>23</v>
      </c>
      <c r="L202" s="236"/>
      <c r="M202" s="236"/>
      <c r="N202" s="236">
        <f t="shared" si="40"/>
        <v>0</v>
      </c>
      <c r="O202" s="221"/>
      <c r="P202" s="221"/>
      <c r="Q202" s="221"/>
      <c r="R202" s="150"/>
      <c r="T202" s="151" t="s">
        <v>5</v>
      </c>
      <c r="U202" s="41" t="s">
        <v>40</v>
      </c>
      <c r="V202" s="152">
        <v>0</v>
      </c>
      <c r="W202" s="152">
        <f t="shared" si="41"/>
        <v>0</v>
      </c>
      <c r="X202" s="152">
        <v>0.027</v>
      </c>
      <c r="Y202" s="152">
        <f t="shared" si="42"/>
        <v>0.621</v>
      </c>
      <c r="Z202" s="152">
        <v>0</v>
      </c>
      <c r="AA202" s="153">
        <f t="shared" si="43"/>
        <v>0</v>
      </c>
      <c r="AR202" s="19" t="s">
        <v>204</v>
      </c>
      <c r="AT202" s="19" t="s">
        <v>238</v>
      </c>
      <c r="AU202" s="19" t="s">
        <v>111</v>
      </c>
      <c r="AY202" s="19" t="s">
        <v>173</v>
      </c>
      <c r="BE202" s="154">
        <f t="shared" si="44"/>
        <v>0</v>
      </c>
      <c r="BF202" s="154">
        <f t="shared" si="45"/>
        <v>0</v>
      </c>
      <c r="BG202" s="154">
        <f t="shared" si="46"/>
        <v>0</v>
      </c>
      <c r="BH202" s="154">
        <f t="shared" si="47"/>
        <v>0</v>
      </c>
      <c r="BI202" s="154">
        <f t="shared" si="48"/>
        <v>0</v>
      </c>
      <c r="BJ202" s="19" t="s">
        <v>83</v>
      </c>
      <c r="BK202" s="154">
        <f t="shared" si="49"/>
        <v>0</v>
      </c>
      <c r="BL202" s="19" t="s">
        <v>178</v>
      </c>
      <c r="BM202" s="19" t="s">
        <v>581</v>
      </c>
    </row>
    <row r="203" spans="2:65" s="1" customFormat="1" ht="25.5" customHeight="1">
      <c r="B203" s="145"/>
      <c r="C203" s="155">
        <v>71</v>
      </c>
      <c r="D203" s="155" t="s">
        <v>238</v>
      </c>
      <c r="E203" s="156" t="s">
        <v>582</v>
      </c>
      <c r="F203" s="235" t="s">
        <v>583</v>
      </c>
      <c r="G203" s="235"/>
      <c r="H203" s="235"/>
      <c r="I203" s="235"/>
      <c r="J203" s="157" t="s">
        <v>186</v>
      </c>
      <c r="K203" s="158">
        <v>23</v>
      </c>
      <c r="L203" s="236"/>
      <c r="M203" s="236"/>
      <c r="N203" s="236">
        <f t="shared" si="40"/>
        <v>0</v>
      </c>
      <c r="O203" s="221"/>
      <c r="P203" s="221"/>
      <c r="Q203" s="221"/>
      <c r="R203" s="150"/>
      <c r="T203" s="151" t="s">
        <v>5</v>
      </c>
      <c r="U203" s="41" t="s">
        <v>40</v>
      </c>
      <c r="V203" s="152">
        <v>0</v>
      </c>
      <c r="W203" s="152">
        <f t="shared" si="41"/>
        <v>0</v>
      </c>
      <c r="X203" s="152">
        <v>0.006</v>
      </c>
      <c r="Y203" s="152">
        <f t="shared" si="42"/>
        <v>0.138</v>
      </c>
      <c r="Z203" s="152">
        <v>0</v>
      </c>
      <c r="AA203" s="153">
        <f t="shared" si="43"/>
        <v>0</v>
      </c>
      <c r="AR203" s="19" t="s">
        <v>204</v>
      </c>
      <c r="AT203" s="19" t="s">
        <v>238</v>
      </c>
      <c r="AU203" s="19" t="s">
        <v>111</v>
      </c>
      <c r="AY203" s="19" t="s">
        <v>173</v>
      </c>
      <c r="BE203" s="154">
        <f t="shared" si="44"/>
        <v>0</v>
      </c>
      <c r="BF203" s="154">
        <f t="shared" si="45"/>
        <v>0</v>
      </c>
      <c r="BG203" s="154">
        <f t="shared" si="46"/>
        <v>0</v>
      </c>
      <c r="BH203" s="154">
        <f t="shared" si="47"/>
        <v>0</v>
      </c>
      <c r="BI203" s="154">
        <f t="shared" si="48"/>
        <v>0</v>
      </c>
      <c r="BJ203" s="19" t="s">
        <v>83</v>
      </c>
      <c r="BK203" s="154">
        <f t="shared" si="49"/>
        <v>0</v>
      </c>
      <c r="BL203" s="19" t="s">
        <v>178</v>
      </c>
      <c r="BM203" s="19" t="s">
        <v>584</v>
      </c>
    </row>
    <row r="204" spans="2:65" s="1" customFormat="1" ht="25.5" customHeight="1">
      <c r="B204" s="145"/>
      <c r="C204" s="155">
        <v>72</v>
      </c>
      <c r="D204" s="155" t="s">
        <v>238</v>
      </c>
      <c r="E204" s="156" t="s">
        <v>585</v>
      </c>
      <c r="F204" s="235" t="s">
        <v>586</v>
      </c>
      <c r="G204" s="235"/>
      <c r="H204" s="235"/>
      <c r="I204" s="235"/>
      <c r="J204" s="157" t="s">
        <v>186</v>
      </c>
      <c r="K204" s="158">
        <v>23</v>
      </c>
      <c r="L204" s="236"/>
      <c r="M204" s="236"/>
      <c r="N204" s="236">
        <f t="shared" si="40"/>
        <v>0</v>
      </c>
      <c r="O204" s="221"/>
      <c r="P204" s="221"/>
      <c r="Q204" s="221"/>
      <c r="R204" s="150"/>
      <c r="T204" s="151" t="s">
        <v>5</v>
      </c>
      <c r="U204" s="41" t="s">
        <v>40</v>
      </c>
      <c r="V204" s="152">
        <v>0</v>
      </c>
      <c r="W204" s="152">
        <f t="shared" si="41"/>
        <v>0</v>
      </c>
      <c r="X204" s="152">
        <v>0.06</v>
      </c>
      <c r="Y204" s="152">
        <f t="shared" si="42"/>
        <v>1.38</v>
      </c>
      <c r="Z204" s="152">
        <v>0</v>
      </c>
      <c r="AA204" s="153">
        <f t="shared" si="43"/>
        <v>0</v>
      </c>
      <c r="AR204" s="19" t="s">
        <v>204</v>
      </c>
      <c r="AT204" s="19" t="s">
        <v>238</v>
      </c>
      <c r="AU204" s="19" t="s">
        <v>111</v>
      </c>
      <c r="AY204" s="19" t="s">
        <v>173</v>
      </c>
      <c r="BE204" s="154">
        <f t="shared" si="44"/>
        <v>0</v>
      </c>
      <c r="BF204" s="154">
        <f t="shared" si="45"/>
        <v>0</v>
      </c>
      <c r="BG204" s="154">
        <f t="shared" si="46"/>
        <v>0</v>
      </c>
      <c r="BH204" s="154">
        <f t="shared" si="47"/>
        <v>0</v>
      </c>
      <c r="BI204" s="154">
        <f t="shared" si="48"/>
        <v>0</v>
      </c>
      <c r="BJ204" s="19" t="s">
        <v>83</v>
      </c>
      <c r="BK204" s="154">
        <f t="shared" si="49"/>
        <v>0</v>
      </c>
      <c r="BL204" s="19" t="s">
        <v>178</v>
      </c>
      <c r="BM204" s="19" t="s">
        <v>587</v>
      </c>
    </row>
    <row r="205" spans="2:65" s="1" customFormat="1" ht="25.5" customHeight="1">
      <c r="B205" s="145"/>
      <c r="C205" s="146">
        <v>73</v>
      </c>
      <c r="D205" s="146" t="s">
        <v>174</v>
      </c>
      <c r="E205" s="147" t="s">
        <v>588</v>
      </c>
      <c r="F205" s="220" t="s">
        <v>589</v>
      </c>
      <c r="G205" s="220"/>
      <c r="H205" s="220"/>
      <c r="I205" s="220"/>
      <c r="J205" s="148" t="s">
        <v>186</v>
      </c>
      <c r="K205" s="149">
        <v>1</v>
      </c>
      <c r="L205" s="221"/>
      <c r="M205" s="221"/>
      <c r="N205" s="221">
        <f t="shared" si="40"/>
        <v>0</v>
      </c>
      <c r="O205" s="221"/>
      <c r="P205" s="221"/>
      <c r="Q205" s="221"/>
      <c r="R205" s="150"/>
      <c r="T205" s="151" t="s">
        <v>5</v>
      </c>
      <c r="U205" s="41" t="s">
        <v>40</v>
      </c>
      <c r="V205" s="152">
        <v>15.998</v>
      </c>
      <c r="W205" s="152">
        <f t="shared" si="41"/>
        <v>15.998</v>
      </c>
      <c r="X205" s="152">
        <v>2.61488</v>
      </c>
      <c r="Y205" s="152">
        <f t="shared" si="42"/>
        <v>2.61488</v>
      </c>
      <c r="Z205" s="152">
        <v>0</v>
      </c>
      <c r="AA205" s="153">
        <f t="shared" si="43"/>
        <v>0</v>
      </c>
      <c r="AR205" s="19" t="s">
        <v>178</v>
      </c>
      <c r="AT205" s="19" t="s">
        <v>174</v>
      </c>
      <c r="AU205" s="19" t="s">
        <v>111</v>
      </c>
      <c r="AY205" s="19" t="s">
        <v>173</v>
      </c>
      <c r="BE205" s="154">
        <f t="shared" si="44"/>
        <v>0</v>
      </c>
      <c r="BF205" s="154">
        <f t="shared" si="45"/>
        <v>0</v>
      </c>
      <c r="BG205" s="154">
        <f t="shared" si="46"/>
        <v>0</v>
      </c>
      <c r="BH205" s="154">
        <f t="shared" si="47"/>
        <v>0</v>
      </c>
      <c r="BI205" s="154">
        <f t="shared" si="48"/>
        <v>0</v>
      </c>
      <c r="BJ205" s="19" t="s">
        <v>83</v>
      </c>
      <c r="BK205" s="154">
        <f t="shared" si="49"/>
        <v>0</v>
      </c>
      <c r="BL205" s="19" t="s">
        <v>178</v>
      </c>
      <c r="BM205" s="19" t="s">
        <v>590</v>
      </c>
    </row>
    <row r="206" spans="2:65" s="1" customFormat="1" ht="16.5" customHeight="1">
      <c r="B206" s="145"/>
      <c r="C206" s="155">
        <v>74</v>
      </c>
      <c r="D206" s="155" t="s">
        <v>238</v>
      </c>
      <c r="E206" s="156" t="s">
        <v>591</v>
      </c>
      <c r="F206" s="235" t="s">
        <v>592</v>
      </c>
      <c r="G206" s="235"/>
      <c r="H206" s="235"/>
      <c r="I206" s="235"/>
      <c r="J206" s="157" t="s">
        <v>186</v>
      </c>
      <c r="K206" s="158">
        <v>1</v>
      </c>
      <c r="L206" s="236"/>
      <c r="M206" s="236"/>
      <c r="N206" s="236">
        <f t="shared" si="40"/>
        <v>0</v>
      </c>
      <c r="O206" s="221"/>
      <c r="P206" s="221"/>
      <c r="Q206" s="221"/>
      <c r="R206" s="150"/>
      <c r="T206" s="151" t="s">
        <v>5</v>
      </c>
      <c r="U206" s="41" t="s">
        <v>40</v>
      </c>
      <c r="V206" s="152">
        <v>0</v>
      </c>
      <c r="W206" s="152">
        <f t="shared" si="41"/>
        <v>0</v>
      </c>
      <c r="X206" s="152">
        <v>0</v>
      </c>
      <c r="Y206" s="152">
        <f t="shared" si="42"/>
        <v>0</v>
      </c>
      <c r="Z206" s="152">
        <v>0</v>
      </c>
      <c r="AA206" s="153">
        <f t="shared" si="43"/>
        <v>0</v>
      </c>
      <c r="AR206" s="19" t="s">
        <v>204</v>
      </c>
      <c r="AT206" s="19" t="s">
        <v>238</v>
      </c>
      <c r="AU206" s="19" t="s">
        <v>111</v>
      </c>
      <c r="AY206" s="19" t="s">
        <v>173</v>
      </c>
      <c r="BE206" s="154">
        <f t="shared" si="44"/>
        <v>0</v>
      </c>
      <c r="BF206" s="154">
        <f t="shared" si="45"/>
        <v>0</v>
      </c>
      <c r="BG206" s="154">
        <f t="shared" si="46"/>
        <v>0</v>
      </c>
      <c r="BH206" s="154">
        <f t="shared" si="47"/>
        <v>0</v>
      </c>
      <c r="BI206" s="154">
        <f t="shared" si="48"/>
        <v>0</v>
      </c>
      <c r="BJ206" s="19" t="s">
        <v>83</v>
      </c>
      <c r="BK206" s="154">
        <f t="shared" si="49"/>
        <v>0</v>
      </c>
      <c r="BL206" s="19" t="s">
        <v>178</v>
      </c>
      <c r="BM206" s="19" t="s">
        <v>593</v>
      </c>
    </row>
    <row r="207" spans="2:65" s="1" customFormat="1" ht="25.5" customHeight="1">
      <c r="B207" s="145"/>
      <c r="C207" s="155">
        <v>75</v>
      </c>
      <c r="D207" s="155" t="s">
        <v>238</v>
      </c>
      <c r="E207" s="156" t="s">
        <v>594</v>
      </c>
      <c r="F207" s="235" t="s">
        <v>595</v>
      </c>
      <c r="G207" s="235"/>
      <c r="H207" s="235"/>
      <c r="I207" s="235"/>
      <c r="J207" s="157" t="s">
        <v>186</v>
      </c>
      <c r="K207" s="158">
        <v>1</v>
      </c>
      <c r="L207" s="236"/>
      <c r="M207" s="236"/>
      <c r="N207" s="236">
        <f t="shared" si="40"/>
        <v>0</v>
      </c>
      <c r="O207" s="221"/>
      <c r="P207" s="221"/>
      <c r="Q207" s="221"/>
      <c r="R207" s="150"/>
      <c r="T207" s="151" t="s">
        <v>5</v>
      </c>
      <c r="U207" s="41" t="s">
        <v>40</v>
      </c>
      <c r="V207" s="152">
        <v>0</v>
      </c>
      <c r="W207" s="152">
        <f t="shared" si="41"/>
        <v>0</v>
      </c>
      <c r="X207" s="152">
        <v>0</v>
      </c>
      <c r="Y207" s="152">
        <f t="shared" si="42"/>
        <v>0</v>
      </c>
      <c r="Z207" s="152">
        <v>0</v>
      </c>
      <c r="AA207" s="153">
        <f t="shared" si="43"/>
        <v>0</v>
      </c>
      <c r="AR207" s="19" t="s">
        <v>204</v>
      </c>
      <c r="AT207" s="19" t="s">
        <v>238</v>
      </c>
      <c r="AU207" s="19" t="s">
        <v>111</v>
      </c>
      <c r="AY207" s="19" t="s">
        <v>173</v>
      </c>
      <c r="BE207" s="154">
        <f t="shared" si="44"/>
        <v>0</v>
      </c>
      <c r="BF207" s="154">
        <f t="shared" si="45"/>
        <v>0</v>
      </c>
      <c r="BG207" s="154">
        <f t="shared" si="46"/>
        <v>0</v>
      </c>
      <c r="BH207" s="154">
        <f t="shared" si="47"/>
        <v>0</v>
      </c>
      <c r="BI207" s="154">
        <f t="shared" si="48"/>
        <v>0</v>
      </c>
      <c r="BJ207" s="19" t="s">
        <v>83</v>
      </c>
      <c r="BK207" s="154">
        <f t="shared" si="49"/>
        <v>0</v>
      </c>
      <c r="BL207" s="19" t="s">
        <v>178</v>
      </c>
      <c r="BM207" s="19" t="s">
        <v>596</v>
      </c>
    </row>
    <row r="208" spans="2:65" s="1" customFormat="1" ht="25.5" customHeight="1">
      <c r="B208" s="145"/>
      <c r="C208" s="146">
        <v>76</v>
      </c>
      <c r="D208" s="146" t="s">
        <v>174</v>
      </c>
      <c r="E208" s="147" t="s">
        <v>597</v>
      </c>
      <c r="F208" s="220" t="s">
        <v>598</v>
      </c>
      <c r="G208" s="220"/>
      <c r="H208" s="220"/>
      <c r="I208" s="220"/>
      <c r="J208" s="148" t="s">
        <v>177</v>
      </c>
      <c r="K208" s="149">
        <v>28</v>
      </c>
      <c r="L208" s="221"/>
      <c r="M208" s="221"/>
      <c r="N208" s="221">
        <f t="shared" si="40"/>
        <v>0</v>
      </c>
      <c r="O208" s="221"/>
      <c r="P208" s="221"/>
      <c r="Q208" s="221"/>
      <c r="R208" s="150"/>
      <c r="T208" s="151" t="s">
        <v>5</v>
      </c>
      <c r="U208" s="41" t="s">
        <v>40</v>
      </c>
      <c r="V208" s="152">
        <v>0.269</v>
      </c>
      <c r="W208" s="152">
        <f t="shared" si="41"/>
        <v>7.532</v>
      </c>
      <c r="X208" s="152">
        <v>0.29221</v>
      </c>
      <c r="Y208" s="152">
        <f t="shared" si="42"/>
        <v>8.181880000000001</v>
      </c>
      <c r="Z208" s="152">
        <v>0</v>
      </c>
      <c r="AA208" s="153">
        <f t="shared" si="43"/>
        <v>0</v>
      </c>
      <c r="AR208" s="19" t="s">
        <v>178</v>
      </c>
      <c r="AT208" s="19" t="s">
        <v>174</v>
      </c>
      <c r="AU208" s="19" t="s">
        <v>111</v>
      </c>
      <c r="AY208" s="19" t="s">
        <v>173</v>
      </c>
      <c r="BE208" s="154">
        <f t="shared" si="44"/>
        <v>0</v>
      </c>
      <c r="BF208" s="154">
        <f t="shared" si="45"/>
        <v>0</v>
      </c>
      <c r="BG208" s="154">
        <f t="shared" si="46"/>
        <v>0</v>
      </c>
      <c r="BH208" s="154">
        <f t="shared" si="47"/>
        <v>0</v>
      </c>
      <c r="BI208" s="154">
        <f t="shared" si="48"/>
        <v>0</v>
      </c>
      <c r="BJ208" s="19" t="s">
        <v>83</v>
      </c>
      <c r="BK208" s="154">
        <f t="shared" si="49"/>
        <v>0</v>
      </c>
      <c r="BL208" s="19" t="s">
        <v>178</v>
      </c>
      <c r="BM208" s="19" t="s">
        <v>599</v>
      </c>
    </row>
    <row r="209" spans="2:65" s="1" customFormat="1" ht="38.25" customHeight="1">
      <c r="B209" s="145"/>
      <c r="C209" s="155">
        <v>77</v>
      </c>
      <c r="D209" s="155" t="s">
        <v>238</v>
      </c>
      <c r="E209" s="156" t="s">
        <v>600</v>
      </c>
      <c r="F209" s="235" t="s">
        <v>601</v>
      </c>
      <c r="G209" s="235"/>
      <c r="H209" s="235"/>
      <c r="I209" s="235"/>
      <c r="J209" s="157" t="s">
        <v>186</v>
      </c>
      <c r="K209" s="158">
        <v>28</v>
      </c>
      <c r="L209" s="236"/>
      <c r="M209" s="236"/>
      <c r="N209" s="236">
        <f t="shared" si="40"/>
        <v>0</v>
      </c>
      <c r="O209" s="221"/>
      <c r="P209" s="221"/>
      <c r="Q209" s="221"/>
      <c r="R209" s="150"/>
      <c r="T209" s="151" t="s">
        <v>5</v>
      </c>
      <c r="U209" s="41" t="s">
        <v>40</v>
      </c>
      <c r="V209" s="152">
        <v>0</v>
      </c>
      <c r="W209" s="152">
        <f t="shared" si="41"/>
        <v>0</v>
      </c>
      <c r="X209" s="152">
        <v>0.053</v>
      </c>
      <c r="Y209" s="152">
        <f t="shared" si="42"/>
        <v>1.484</v>
      </c>
      <c r="Z209" s="152">
        <v>0</v>
      </c>
      <c r="AA209" s="153">
        <f t="shared" si="43"/>
        <v>0</v>
      </c>
      <c r="AR209" s="19" t="s">
        <v>204</v>
      </c>
      <c r="AT209" s="19" t="s">
        <v>238</v>
      </c>
      <c r="AU209" s="19" t="s">
        <v>111</v>
      </c>
      <c r="AY209" s="19" t="s">
        <v>173</v>
      </c>
      <c r="BE209" s="154">
        <f t="shared" si="44"/>
        <v>0</v>
      </c>
      <c r="BF209" s="154">
        <f t="shared" si="45"/>
        <v>0</v>
      </c>
      <c r="BG209" s="154">
        <f t="shared" si="46"/>
        <v>0</v>
      </c>
      <c r="BH209" s="154">
        <f t="shared" si="47"/>
        <v>0</v>
      </c>
      <c r="BI209" s="154">
        <f t="shared" si="48"/>
        <v>0</v>
      </c>
      <c r="BJ209" s="19" t="s">
        <v>83</v>
      </c>
      <c r="BK209" s="154">
        <f t="shared" si="49"/>
        <v>0</v>
      </c>
      <c r="BL209" s="19" t="s">
        <v>178</v>
      </c>
      <c r="BM209" s="19" t="s">
        <v>602</v>
      </c>
    </row>
    <row r="210" spans="2:65" s="1" customFormat="1" ht="25.5" customHeight="1">
      <c r="B210" s="145"/>
      <c r="C210" s="155">
        <v>78</v>
      </c>
      <c r="D210" s="155" t="s">
        <v>238</v>
      </c>
      <c r="E210" s="156" t="s">
        <v>603</v>
      </c>
      <c r="F210" s="235" t="s">
        <v>604</v>
      </c>
      <c r="G210" s="235"/>
      <c r="H210" s="235"/>
      <c r="I210" s="235"/>
      <c r="J210" s="157" t="s">
        <v>186</v>
      </c>
      <c r="K210" s="158">
        <v>6</v>
      </c>
      <c r="L210" s="236"/>
      <c r="M210" s="236"/>
      <c r="N210" s="236">
        <f t="shared" si="40"/>
        <v>0</v>
      </c>
      <c r="O210" s="221"/>
      <c r="P210" s="221"/>
      <c r="Q210" s="221"/>
      <c r="R210" s="150"/>
      <c r="T210" s="151" t="s">
        <v>5</v>
      </c>
      <c r="U210" s="41" t="s">
        <v>40</v>
      </c>
      <c r="V210" s="152">
        <v>0</v>
      </c>
      <c r="W210" s="152">
        <f t="shared" si="41"/>
        <v>0</v>
      </c>
      <c r="X210" s="152">
        <v>0.0005</v>
      </c>
      <c r="Y210" s="152">
        <f t="shared" si="42"/>
        <v>0.003</v>
      </c>
      <c r="Z210" s="152">
        <v>0</v>
      </c>
      <c r="AA210" s="153">
        <f t="shared" si="43"/>
        <v>0</v>
      </c>
      <c r="AR210" s="19" t="s">
        <v>204</v>
      </c>
      <c r="AT210" s="19" t="s">
        <v>238</v>
      </c>
      <c r="AU210" s="19" t="s">
        <v>111</v>
      </c>
      <c r="AY210" s="19" t="s">
        <v>173</v>
      </c>
      <c r="BE210" s="154">
        <f t="shared" si="44"/>
        <v>0</v>
      </c>
      <c r="BF210" s="154">
        <f t="shared" si="45"/>
        <v>0</v>
      </c>
      <c r="BG210" s="154">
        <f t="shared" si="46"/>
        <v>0</v>
      </c>
      <c r="BH210" s="154">
        <f t="shared" si="47"/>
        <v>0</v>
      </c>
      <c r="BI210" s="154">
        <f t="shared" si="48"/>
        <v>0</v>
      </c>
      <c r="BJ210" s="19" t="s">
        <v>83</v>
      </c>
      <c r="BK210" s="154">
        <f t="shared" si="49"/>
        <v>0</v>
      </c>
      <c r="BL210" s="19" t="s">
        <v>178</v>
      </c>
      <c r="BM210" s="19" t="s">
        <v>605</v>
      </c>
    </row>
    <row r="211" spans="2:65" s="1" customFormat="1" ht="38.25" customHeight="1">
      <c r="B211" s="145"/>
      <c r="C211" s="155">
        <v>79</v>
      </c>
      <c r="D211" s="155" t="s">
        <v>238</v>
      </c>
      <c r="E211" s="156" t="s">
        <v>606</v>
      </c>
      <c r="F211" s="235" t="s">
        <v>607</v>
      </c>
      <c r="G211" s="235"/>
      <c r="H211" s="235"/>
      <c r="I211" s="235"/>
      <c r="J211" s="157" t="s">
        <v>186</v>
      </c>
      <c r="K211" s="158">
        <v>6</v>
      </c>
      <c r="L211" s="236"/>
      <c r="M211" s="236"/>
      <c r="N211" s="236">
        <f t="shared" si="40"/>
        <v>0</v>
      </c>
      <c r="O211" s="221"/>
      <c r="P211" s="221"/>
      <c r="Q211" s="221"/>
      <c r="R211" s="150"/>
      <c r="T211" s="151" t="s">
        <v>5</v>
      </c>
      <c r="U211" s="41" t="s">
        <v>40</v>
      </c>
      <c r="V211" s="152">
        <v>0</v>
      </c>
      <c r="W211" s="152">
        <f t="shared" si="41"/>
        <v>0</v>
      </c>
      <c r="X211" s="152">
        <v>0.001</v>
      </c>
      <c r="Y211" s="152">
        <f t="shared" si="42"/>
        <v>0.006</v>
      </c>
      <c r="Z211" s="152">
        <v>0</v>
      </c>
      <c r="AA211" s="153">
        <f t="shared" si="43"/>
        <v>0</v>
      </c>
      <c r="AR211" s="19" t="s">
        <v>204</v>
      </c>
      <c r="AT211" s="19" t="s">
        <v>238</v>
      </c>
      <c r="AU211" s="19" t="s">
        <v>111</v>
      </c>
      <c r="AY211" s="19" t="s">
        <v>173</v>
      </c>
      <c r="BE211" s="154">
        <f t="shared" si="44"/>
        <v>0</v>
      </c>
      <c r="BF211" s="154">
        <f t="shared" si="45"/>
        <v>0</v>
      </c>
      <c r="BG211" s="154">
        <f t="shared" si="46"/>
        <v>0</v>
      </c>
      <c r="BH211" s="154">
        <f t="shared" si="47"/>
        <v>0</v>
      </c>
      <c r="BI211" s="154">
        <f t="shared" si="48"/>
        <v>0</v>
      </c>
      <c r="BJ211" s="19" t="s">
        <v>83</v>
      </c>
      <c r="BK211" s="154">
        <f t="shared" si="49"/>
        <v>0</v>
      </c>
      <c r="BL211" s="19" t="s">
        <v>178</v>
      </c>
      <c r="BM211" s="19" t="s">
        <v>608</v>
      </c>
    </row>
    <row r="212" spans="2:65" s="1" customFormat="1" ht="25.5" customHeight="1">
      <c r="B212" s="145"/>
      <c r="C212" s="146">
        <v>80</v>
      </c>
      <c r="D212" s="146" t="s">
        <v>174</v>
      </c>
      <c r="E212" s="147" t="s">
        <v>394</v>
      </c>
      <c r="F212" s="220" t="s">
        <v>395</v>
      </c>
      <c r="G212" s="220"/>
      <c r="H212" s="220"/>
      <c r="I212" s="220"/>
      <c r="J212" s="148" t="s">
        <v>177</v>
      </c>
      <c r="K212" s="149">
        <v>210</v>
      </c>
      <c r="L212" s="221"/>
      <c r="M212" s="221"/>
      <c r="N212" s="221">
        <f t="shared" si="40"/>
        <v>0</v>
      </c>
      <c r="O212" s="221"/>
      <c r="P212" s="221"/>
      <c r="Q212" s="221"/>
      <c r="R212" s="150"/>
      <c r="T212" s="151" t="s">
        <v>5</v>
      </c>
      <c r="U212" s="41" t="s">
        <v>40</v>
      </c>
      <c r="V212" s="152">
        <v>0.066</v>
      </c>
      <c r="W212" s="152">
        <f t="shared" si="41"/>
        <v>13.860000000000001</v>
      </c>
      <c r="X212" s="152">
        <v>0</v>
      </c>
      <c r="Y212" s="152">
        <f t="shared" si="42"/>
        <v>0</v>
      </c>
      <c r="Z212" s="152">
        <v>0</v>
      </c>
      <c r="AA212" s="153">
        <f t="shared" si="43"/>
        <v>0</v>
      </c>
      <c r="AR212" s="19" t="s">
        <v>178</v>
      </c>
      <c r="AT212" s="19" t="s">
        <v>174</v>
      </c>
      <c r="AU212" s="19" t="s">
        <v>111</v>
      </c>
      <c r="AY212" s="19" t="s">
        <v>173</v>
      </c>
      <c r="BE212" s="154">
        <f t="shared" si="44"/>
        <v>0</v>
      </c>
      <c r="BF212" s="154">
        <f t="shared" si="45"/>
        <v>0</v>
      </c>
      <c r="BG212" s="154">
        <f t="shared" si="46"/>
        <v>0</v>
      </c>
      <c r="BH212" s="154">
        <f t="shared" si="47"/>
        <v>0</v>
      </c>
      <c r="BI212" s="154">
        <f t="shared" si="48"/>
        <v>0</v>
      </c>
      <c r="BJ212" s="19" t="s">
        <v>83</v>
      </c>
      <c r="BK212" s="154">
        <f t="shared" si="49"/>
        <v>0</v>
      </c>
      <c r="BL212" s="19" t="s">
        <v>178</v>
      </c>
      <c r="BM212" s="19" t="s">
        <v>396</v>
      </c>
    </row>
    <row r="213" spans="2:65" s="1" customFormat="1" ht="25.5" customHeight="1">
      <c r="B213" s="145"/>
      <c r="C213" s="146">
        <v>81</v>
      </c>
      <c r="D213" s="146" t="s">
        <v>174</v>
      </c>
      <c r="E213" s="147" t="s">
        <v>398</v>
      </c>
      <c r="F213" s="220" t="s">
        <v>399</v>
      </c>
      <c r="G213" s="220"/>
      <c r="H213" s="220"/>
      <c r="I213" s="220"/>
      <c r="J213" s="148" t="s">
        <v>177</v>
      </c>
      <c r="K213" s="149">
        <v>260</v>
      </c>
      <c r="L213" s="221"/>
      <c r="M213" s="221"/>
      <c r="N213" s="221">
        <f t="shared" si="40"/>
        <v>0</v>
      </c>
      <c r="O213" s="221"/>
      <c r="P213" s="221"/>
      <c r="Q213" s="221"/>
      <c r="R213" s="150"/>
      <c r="T213" s="151" t="s">
        <v>5</v>
      </c>
      <c r="U213" s="41" t="s">
        <v>40</v>
      </c>
      <c r="V213" s="152">
        <v>0.099</v>
      </c>
      <c r="W213" s="152">
        <f t="shared" si="41"/>
        <v>25.740000000000002</v>
      </c>
      <c r="X213" s="152">
        <v>0</v>
      </c>
      <c r="Y213" s="152">
        <f t="shared" si="42"/>
        <v>0</v>
      </c>
      <c r="Z213" s="152">
        <v>0</v>
      </c>
      <c r="AA213" s="153">
        <f t="shared" si="43"/>
        <v>0</v>
      </c>
      <c r="AR213" s="19" t="s">
        <v>178</v>
      </c>
      <c r="AT213" s="19" t="s">
        <v>174</v>
      </c>
      <c r="AU213" s="19" t="s">
        <v>111</v>
      </c>
      <c r="AY213" s="19" t="s">
        <v>173</v>
      </c>
      <c r="BE213" s="154">
        <f t="shared" si="44"/>
        <v>0</v>
      </c>
      <c r="BF213" s="154">
        <f t="shared" si="45"/>
        <v>0</v>
      </c>
      <c r="BG213" s="154">
        <f t="shared" si="46"/>
        <v>0</v>
      </c>
      <c r="BH213" s="154">
        <f t="shared" si="47"/>
        <v>0</v>
      </c>
      <c r="BI213" s="154">
        <f t="shared" si="48"/>
        <v>0</v>
      </c>
      <c r="BJ213" s="19" t="s">
        <v>83</v>
      </c>
      <c r="BK213" s="154">
        <f t="shared" si="49"/>
        <v>0</v>
      </c>
      <c r="BL213" s="19" t="s">
        <v>178</v>
      </c>
      <c r="BM213" s="19" t="s">
        <v>400</v>
      </c>
    </row>
    <row r="214" spans="2:65" s="1" customFormat="1" ht="25.5" customHeight="1">
      <c r="B214" s="145"/>
      <c r="C214" s="146">
        <v>82</v>
      </c>
      <c r="D214" s="146" t="s">
        <v>174</v>
      </c>
      <c r="E214" s="147" t="s">
        <v>402</v>
      </c>
      <c r="F214" s="220" t="s">
        <v>403</v>
      </c>
      <c r="G214" s="220"/>
      <c r="H214" s="220"/>
      <c r="I214" s="220"/>
      <c r="J214" s="148" t="s">
        <v>186</v>
      </c>
      <c r="K214" s="149">
        <v>2</v>
      </c>
      <c r="L214" s="221"/>
      <c r="M214" s="221"/>
      <c r="N214" s="221">
        <f t="shared" si="40"/>
        <v>0</v>
      </c>
      <c r="O214" s="221"/>
      <c r="P214" s="221"/>
      <c r="Q214" s="221"/>
      <c r="R214" s="150"/>
      <c r="T214" s="151" t="s">
        <v>5</v>
      </c>
      <c r="U214" s="41" t="s">
        <v>40</v>
      </c>
      <c r="V214" s="152">
        <v>10.3</v>
      </c>
      <c r="W214" s="152">
        <f t="shared" si="41"/>
        <v>20.6</v>
      </c>
      <c r="X214" s="152">
        <v>0.46009</v>
      </c>
      <c r="Y214" s="152">
        <f t="shared" si="42"/>
        <v>0.92018</v>
      </c>
      <c r="Z214" s="152">
        <v>0</v>
      </c>
      <c r="AA214" s="153">
        <f t="shared" si="43"/>
        <v>0</v>
      </c>
      <c r="AR214" s="19" t="s">
        <v>178</v>
      </c>
      <c r="AT214" s="19" t="s">
        <v>174</v>
      </c>
      <c r="AU214" s="19" t="s">
        <v>111</v>
      </c>
      <c r="AY214" s="19" t="s">
        <v>173</v>
      </c>
      <c r="BE214" s="154">
        <f t="shared" si="44"/>
        <v>0</v>
      </c>
      <c r="BF214" s="154">
        <f t="shared" si="45"/>
        <v>0</v>
      </c>
      <c r="BG214" s="154">
        <f t="shared" si="46"/>
        <v>0</v>
      </c>
      <c r="BH214" s="154">
        <f t="shared" si="47"/>
        <v>0</v>
      </c>
      <c r="BI214" s="154">
        <f t="shared" si="48"/>
        <v>0</v>
      </c>
      <c r="BJ214" s="19" t="s">
        <v>83</v>
      </c>
      <c r="BK214" s="154">
        <f t="shared" si="49"/>
        <v>0</v>
      </c>
      <c r="BL214" s="19" t="s">
        <v>178</v>
      </c>
      <c r="BM214" s="19" t="s">
        <v>404</v>
      </c>
    </row>
    <row r="215" spans="2:65" s="1" customFormat="1" ht="25.5" customHeight="1">
      <c r="B215" s="145"/>
      <c r="C215" s="146">
        <v>83</v>
      </c>
      <c r="D215" s="146" t="s">
        <v>174</v>
      </c>
      <c r="E215" s="147" t="s">
        <v>406</v>
      </c>
      <c r="F215" s="220" t="s">
        <v>407</v>
      </c>
      <c r="G215" s="220"/>
      <c r="H215" s="220"/>
      <c r="I215" s="220"/>
      <c r="J215" s="148" t="s">
        <v>186</v>
      </c>
      <c r="K215" s="149">
        <v>2</v>
      </c>
      <c r="L215" s="221"/>
      <c r="M215" s="221"/>
      <c r="N215" s="221">
        <f t="shared" si="40"/>
        <v>0</v>
      </c>
      <c r="O215" s="221"/>
      <c r="P215" s="221"/>
      <c r="Q215" s="221"/>
      <c r="R215" s="150"/>
      <c r="T215" s="151" t="s">
        <v>5</v>
      </c>
      <c r="U215" s="41" t="s">
        <v>40</v>
      </c>
      <c r="V215" s="152">
        <v>23.08</v>
      </c>
      <c r="W215" s="152">
        <f t="shared" si="41"/>
        <v>46.16</v>
      </c>
      <c r="X215" s="152">
        <v>0.47166</v>
      </c>
      <c r="Y215" s="152">
        <f t="shared" si="42"/>
        <v>0.94332</v>
      </c>
      <c r="Z215" s="152">
        <v>0</v>
      </c>
      <c r="AA215" s="153">
        <f t="shared" si="43"/>
        <v>0</v>
      </c>
      <c r="AR215" s="19" t="s">
        <v>178</v>
      </c>
      <c r="AT215" s="19" t="s">
        <v>174</v>
      </c>
      <c r="AU215" s="19" t="s">
        <v>111</v>
      </c>
      <c r="AY215" s="19" t="s">
        <v>173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9" t="s">
        <v>83</v>
      </c>
      <c r="BK215" s="154">
        <f t="shared" si="49"/>
        <v>0</v>
      </c>
      <c r="BL215" s="19" t="s">
        <v>178</v>
      </c>
      <c r="BM215" s="19" t="s">
        <v>408</v>
      </c>
    </row>
    <row r="216" spans="2:63" s="10" customFormat="1" ht="29.85" customHeight="1">
      <c r="B216" s="134"/>
      <c r="C216" s="135"/>
      <c r="D216" s="144" t="s">
        <v>147</v>
      </c>
      <c r="E216" s="144"/>
      <c r="F216" s="144"/>
      <c r="G216" s="144"/>
      <c r="H216" s="144"/>
      <c r="I216" s="144"/>
      <c r="J216" s="144"/>
      <c r="K216" s="144"/>
      <c r="L216" s="144"/>
      <c r="M216" s="144"/>
      <c r="N216" s="228">
        <f>BK216</f>
        <v>0</v>
      </c>
      <c r="O216" s="229"/>
      <c r="P216" s="229"/>
      <c r="Q216" s="229"/>
      <c r="R216" s="137"/>
      <c r="T216" s="138"/>
      <c r="U216" s="135"/>
      <c r="V216" s="135"/>
      <c r="W216" s="139">
        <f>SUM(W217:W218)</f>
        <v>19.65648</v>
      </c>
      <c r="X216" s="135"/>
      <c r="Y216" s="139">
        <f>SUM(Y217:Y218)</f>
        <v>0</v>
      </c>
      <c r="Z216" s="135"/>
      <c r="AA216" s="140">
        <f>SUM(AA217:AA218)</f>
        <v>5.510000000000001</v>
      </c>
      <c r="AR216" s="141" t="s">
        <v>83</v>
      </c>
      <c r="AT216" s="142" t="s">
        <v>74</v>
      </c>
      <c r="AU216" s="142" t="s">
        <v>83</v>
      </c>
      <c r="AY216" s="141" t="s">
        <v>173</v>
      </c>
      <c r="BK216" s="143">
        <f>SUM(BK217:BK218)</f>
        <v>0</v>
      </c>
    </row>
    <row r="217" spans="2:65" s="1" customFormat="1" ht="38.25" customHeight="1">
      <c r="B217" s="145"/>
      <c r="C217" s="146">
        <v>84</v>
      </c>
      <c r="D217" s="146" t="s">
        <v>174</v>
      </c>
      <c r="E217" s="147" t="s">
        <v>418</v>
      </c>
      <c r="F217" s="220" t="s">
        <v>419</v>
      </c>
      <c r="G217" s="220"/>
      <c r="H217" s="220"/>
      <c r="I217" s="220"/>
      <c r="J217" s="148" t="s">
        <v>202</v>
      </c>
      <c r="K217" s="149">
        <v>2.48</v>
      </c>
      <c r="L217" s="221"/>
      <c r="M217" s="221"/>
      <c r="N217" s="221">
        <f>ROUND(L217*K217,2)</f>
        <v>0</v>
      </c>
      <c r="O217" s="221"/>
      <c r="P217" s="221"/>
      <c r="Q217" s="221"/>
      <c r="R217" s="150"/>
      <c r="T217" s="151" t="s">
        <v>5</v>
      </c>
      <c r="U217" s="41" t="s">
        <v>40</v>
      </c>
      <c r="V217" s="152">
        <v>7.801</v>
      </c>
      <c r="W217" s="152">
        <f>V217*K217</f>
        <v>19.34648</v>
      </c>
      <c r="X217" s="152">
        <v>0</v>
      </c>
      <c r="Y217" s="152">
        <f>X217*K217</f>
        <v>0</v>
      </c>
      <c r="Z217" s="152">
        <v>2.2</v>
      </c>
      <c r="AA217" s="153">
        <f>Z217*K217</f>
        <v>5.456</v>
      </c>
      <c r="AR217" s="19" t="s">
        <v>178</v>
      </c>
      <c r="AT217" s="19" t="s">
        <v>174</v>
      </c>
      <c r="AU217" s="19" t="s">
        <v>111</v>
      </c>
      <c r="AY217" s="19" t="s">
        <v>173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19" t="s">
        <v>83</v>
      </c>
      <c r="BK217" s="154">
        <f>ROUND(L217*K217,2)</f>
        <v>0</v>
      </c>
      <c r="BL217" s="19" t="s">
        <v>178</v>
      </c>
      <c r="BM217" s="19" t="s">
        <v>420</v>
      </c>
    </row>
    <row r="218" spans="2:65" s="1" customFormat="1" ht="25.5" customHeight="1">
      <c r="B218" s="145"/>
      <c r="C218" s="146">
        <v>85</v>
      </c>
      <c r="D218" s="146" t="s">
        <v>174</v>
      </c>
      <c r="E218" s="147" t="s">
        <v>610</v>
      </c>
      <c r="F218" s="220" t="s">
        <v>611</v>
      </c>
      <c r="G218" s="220"/>
      <c r="H218" s="220"/>
      <c r="I218" s="220"/>
      <c r="J218" s="148" t="s">
        <v>186</v>
      </c>
      <c r="K218" s="149">
        <v>1</v>
      </c>
      <c r="L218" s="221"/>
      <c r="M218" s="221"/>
      <c r="N218" s="221">
        <f>ROUND(L218*K218,2)</f>
        <v>0</v>
      </c>
      <c r="O218" s="221"/>
      <c r="P218" s="221"/>
      <c r="Q218" s="221"/>
      <c r="R218" s="150"/>
      <c r="T218" s="151" t="s">
        <v>5</v>
      </c>
      <c r="U218" s="41" t="s">
        <v>40</v>
      </c>
      <c r="V218" s="152">
        <v>0.31</v>
      </c>
      <c r="W218" s="152">
        <f>V218*K218</f>
        <v>0.31</v>
      </c>
      <c r="X218" s="152">
        <v>0</v>
      </c>
      <c r="Y218" s="152">
        <f>X218*K218</f>
        <v>0</v>
      </c>
      <c r="Z218" s="152">
        <v>0.054</v>
      </c>
      <c r="AA218" s="153">
        <f>Z218*K218</f>
        <v>0.054</v>
      </c>
      <c r="AR218" s="19" t="s">
        <v>178</v>
      </c>
      <c r="AT218" s="19" t="s">
        <v>174</v>
      </c>
      <c r="AU218" s="19" t="s">
        <v>111</v>
      </c>
      <c r="AY218" s="19" t="s">
        <v>173</v>
      </c>
      <c r="BE218" s="154">
        <f>IF(U218="základní",N218,0)</f>
        <v>0</v>
      </c>
      <c r="BF218" s="154">
        <f>IF(U218="snížená",N218,0)</f>
        <v>0</v>
      </c>
      <c r="BG218" s="154">
        <f>IF(U218="zákl. přenesená",N218,0)</f>
        <v>0</v>
      </c>
      <c r="BH218" s="154">
        <f>IF(U218="sníž. přenesená",N218,0)</f>
        <v>0</v>
      </c>
      <c r="BI218" s="154">
        <f>IF(U218="nulová",N218,0)</f>
        <v>0</v>
      </c>
      <c r="BJ218" s="19" t="s">
        <v>83</v>
      </c>
      <c r="BK218" s="154">
        <f>ROUND(L218*K218,2)</f>
        <v>0</v>
      </c>
      <c r="BL218" s="19" t="s">
        <v>178</v>
      </c>
      <c r="BM218" s="19" t="s">
        <v>424</v>
      </c>
    </row>
    <row r="219" spans="2:63" s="10" customFormat="1" ht="29.85" customHeight="1">
      <c r="B219" s="134"/>
      <c r="C219" s="135"/>
      <c r="D219" s="144" t="s">
        <v>148</v>
      </c>
      <c r="E219" s="144"/>
      <c r="F219" s="144"/>
      <c r="G219" s="144"/>
      <c r="H219" s="144"/>
      <c r="I219" s="144"/>
      <c r="J219" s="144"/>
      <c r="K219" s="144"/>
      <c r="L219" s="144"/>
      <c r="M219" s="144"/>
      <c r="N219" s="228">
        <f>BK219</f>
        <v>0</v>
      </c>
      <c r="O219" s="229"/>
      <c r="P219" s="229"/>
      <c r="Q219" s="229"/>
      <c r="R219" s="137"/>
      <c r="T219" s="138"/>
      <c r="U219" s="135"/>
      <c r="V219" s="135"/>
      <c r="W219" s="139">
        <f>SUM(W220:W221)</f>
        <v>0.50141</v>
      </c>
      <c r="X219" s="135"/>
      <c r="Y219" s="139">
        <f>SUM(Y220:Y221)</f>
        <v>0</v>
      </c>
      <c r="Z219" s="135"/>
      <c r="AA219" s="140">
        <f>SUM(AA220:AA221)</f>
        <v>0</v>
      </c>
      <c r="AR219" s="141" t="s">
        <v>83</v>
      </c>
      <c r="AT219" s="142" t="s">
        <v>74</v>
      </c>
      <c r="AU219" s="142" t="s">
        <v>83</v>
      </c>
      <c r="AY219" s="141" t="s">
        <v>173</v>
      </c>
      <c r="BK219" s="143">
        <f>SUM(BK220:BK221)</f>
        <v>0</v>
      </c>
    </row>
    <row r="220" spans="2:65" s="1" customFormat="1" ht="25.5" customHeight="1">
      <c r="B220" s="145"/>
      <c r="C220" s="146">
        <v>86</v>
      </c>
      <c r="D220" s="146" t="s">
        <v>174</v>
      </c>
      <c r="E220" s="147" t="s">
        <v>426</v>
      </c>
      <c r="F220" s="220" t="s">
        <v>427</v>
      </c>
      <c r="G220" s="220"/>
      <c r="H220" s="220"/>
      <c r="I220" s="220"/>
      <c r="J220" s="148" t="s">
        <v>232</v>
      </c>
      <c r="K220" s="149">
        <v>5.51</v>
      </c>
      <c r="L220" s="221"/>
      <c r="M220" s="221"/>
      <c r="N220" s="221">
        <f>ROUND(L220*K220,2)</f>
        <v>0</v>
      </c>
      <c r="O220" s="221"/>
      <c r="P220" s="221"/>
      <c r="Q220" s="221"/>
      <c r="R220" s="150"/>
      <c r="T220" s="151" t="s">
        <v>5</v>
      </c>
      <c r="U220" s="41" t="s">
        <v>40</v>
      </c>
      <c r="V220" s="152">
        <v>0.091</v>
      </c>
      <c r="W220" s="152">
        <f>V220*K220</f>
        <v>0.50141</v>
      </c>
      <c r="X220" s="152">
        <v>0</v>
      </c>
      <c r="Y220" s="152">
        <f>X220*K220</f>
        <v>0</v>
      </c>
      <c r="Z220" s="152">
        <v>0</v>
      </c>
      <c r="AA220" s="153">
        <f>Z220*K220</f>
        <v>0</v>
      </c>
      <c r="AR220" s="19" t="s">
        <v>178</v>
      </c>
      <c r="AT220" s="19" t="s">
        <v>174</v>
      </c>
      <c r="AU220" s="19" t="s">
        <v>111</v>
      </c>
      <c r="AY220" s="19" t="s">
        <v>173</v>
      </c>
      <c r="BE220" s="154">
        <f>IF(U220="základní",N220,0)</f>
        <v>0</v>
      </c>
      <c r="BF220" s="154">
        <f>IF(U220="snížená",N220,0)</f>
        <v>0</v>
      </c>
      <c r="BG220" s="154">
        <f>IF(U220="zákl. přenesená",N220,0)</f>
        <v>0</v>
      </c>
      <c r="BH220" s="154">
        <f>IF(U220="sníž. přenesená",N220,0)</f>
        <v>0</v>
      </c>
      <c r="BI220" s="154">
        <f>IF(U220="nulová",N220,0)</f>
        <v>0</v>
      </c>
      <c r="BJ220" s="19" t="s">
        <v>83</v>
      </c>
      <c r="BK220" s="154">
        <f>ROUND(L220*K220,2)</f>
        <v>0</v>
      </c>
      <c r="BL220" s="19" t="s">
        <v>178</v>
      </c>
      <c r="BM220" s="19" t="s">
        <v>428</v>
      </c>
    </row>
    <row r="221" spans="2:65" s="1" customFormat="1" ht="25.5" customHeight="1">
      <c r="B221" s="145"/>
      <c r="C221" s="146">
        <v>87</v>
      </c>
      <c r="D221" s="146" t="s">
        <v>174</v>
      </c>
      <c r="E221" s="147" t="s">
        <v>430</v>
      </c>
      <c r="F221" s="220" t="s">
        <v>431</v>
      </c>
      <c r="G221" s="220"/>
      <c r="H221" s="220"/>
      <c r="I221" s="220"/>
      <c r="J221" s="148" t="s">
        <v>232</v>
      </c>
      <c r="K221" s="149">
        <v>5.51</v>
      </c>
      <c r="L221" s="221"/>
      <c r="M221" s="221"/>
      <c r="N221" s="221">
        <f>ROUND(L221*K221,2)</f>
        <v>0</v>
      </c>
      <c r="O221" s="221"/>
      <c r="P221" s="221"/>
      <c r="Q221" s="221"/>
      <c r="R221" s="150"/>
      <c r="T221" s="151" t="s">
        <v>5</v>
      </c>
      <c r="U221" s="41" t="s">
        <v>40</v>
      </c>
      <c r="V221" s="152">
        <v>0</v>
      </c>
      <c r="W221" s="152">
        <f>V221*K221</f>
        <v>0</v>
      </c>
      <c r="X221" s="152">
        <v>0</v>
      </c>
      <c r="Y221" s="152">
        <f>X221*K221</f>
        <v>0</v>
      </c>
      <c r="Z221" s="152">
        <v>0</v>
      </c>
      <c r="AA221" s="153">
        <f>Z221*K221</f>
        <v>0</v>
      </c>
      <c r="AR221" s="19" t="s">
        <v>178</v>
      </c>
      <c r="AT221" s="19" t="s">
        <v>174</v>
      </c>
      <c r="AU221" s="19" t="s">
        <v>111</v>
      </c>
      <c r="AY221" s="19" t="s">
        <v>173</v>
      </c>
      <c r="BE221" s="154">
        <f>IF(U221="základní",N221,0)</f>
        <v>0</v>
      </c>
      <c r="BF221" s="154">
        <f>IF(U221="snížená",N221,0)</f>
        <v>0</v>
      </c>
      <c r="BG221" s="154">
        <f>IF(U221="zákl. přenesená",N221,0)</f>
        <v>0</v>
      </c>
      <c r="BH221" s="154">
        <f>IF(U221="sníž. přenesená",N221,0)</f>
        <v>0</v>
      </c>
      <c r="BI221" s="154">
        <f>IF(U221="nulová",N221,0)</f>
        <v>0</v>
      </c>
      <c r="BJ221" s="19" t="s">
        <v>83</v>
      </c>
      <c r="BK221" s="154">
        <f>ROUND(L221*K221,2)</f>
        <v>0</v>
      </c>
      <c r="BL221" s="19" t="s">
        <v>178</v>
      </c>
      <c r="BM221" s="19" t="s">
        <v>614</v>
      </c>
    </row>
    <row r="222" spans="2:63" s="10" customFormat="1" ht="29.85" customHeight="1">
      <c r="B222" s="134"/>
      <c r="C222" s="135"/>
      <c r="D222" s="144" t="s">
        <v>149</v>
      </c>
      <c r="E222" s="144"/>
      <c r="F222" s="144"/>
      <c r="G222" s="144"/>
      <c r="H222" s="144"/>
      <c r="I222" s="144"/>
      <c r="J222" s="144"/>
      <c r="K222" s="144"/>
      <c r="L222" s="144"/>
      <c r="M222" s="144"/>
      <c r="N222" s="228">
        <f>BK222</f>
        <v>0</v>
      </c>
      <c r="O222" s="229"/>
      <c r="P222" s="229"/>
      <c r="Q222" s="229"/>
      <c r="R222" s="137"/>
      <c r="T222" s="138"/>
      <c r="U222" s="135"/>
      <c r="V222" s="135"/>
      <c r="W222" s="139">
        <f>W223</f>
        <v>2641.96872</v>
      </c>
      <c r="X222" s="135"/>
      <c r="Y222" s="139">
        <f>Y223</f>
        <v>0</v>
      </c>
      <c r="Z222" s="135"/>
      <c r="AA222" s="140">
        <f>AA223</f>
        <v>0</v>
      </c>
      <c r="AR222" s="141" t="s">
        <v>83</v>
      </c>
      <c r="AT222" s="142" t="s">
        <v>74</v>
      </c>
      <c r="AU222" s="142" t="s">
        <v>83</v>
      </c>
      <c r="AY222" s="141" t="s">
        <v>173</v>
      </c>
      <c r="BK222" s="143">
        <f>BK223</f>
        <v>0</v>
      </c>
    </row>
    <row r="223" spans="2:65" s="1" customFormat="1" ht="25.5" customHeight="1">
      <c r="B223" s="145"/>
      <c r="C223" s="146">
        <v>88</v>
      </c>
      <c r="D223" s="146" t="s">
        <v>174</v>
      </c>
      <c r="E223" s="147" t="s">
        <v>434</v>
      </c>
      <c r="F223" s="220" t="s">
        <v>435</v>
      </c>
      <c r="G223" s="220"/>
      <c r="H223" s="220"/>
      <c r="I223" s="220"/>
      <c r="J223" s="148" t="s">
        <v>232</v>
      </c>
      <c r="K223" s="149">
        <v>1785.114</v>
      </c>
      <c r="L223" s="221"/>
      <c r="M223" s="221"/>
      <c r="N223" s="221">
        <f>ROUND(L223*K223,2)</f>
        <v>0</v>
      </c>
      <c r="O223" s="221"/>
      <c r="P223" s="221"/>
      <c r="Q223" s="221"/>
      <c r="R223" s="150"/>
      <c r="T223" s="151" t="s">
        <v>5</v>
      </c>
      <c r="U223" s="41" t="s">
        <v>40</v>
      </c>
      <c r="V223" s="152">
        <v>1.48</v>
      </c>
      <c r="W223" s="152">
        <f>V223*K223</f>
        <v>2641.96872</v>
      </c>
      <c r="X223" s="152">
        <v>0</v>
      </c>
      <c r="Y223" s="152">
        <f>X223*K223</f>
        <v>0</v>
      </c>
      <c r="Z223" s="152">
        <v>0</v>
      </c>
      <c r="AA223" s="153">
        <f>Z223*K223</f>
        <v>0</v>
      </c>
      <c r="AR223" s="19" t="s">
        <v>178</v>
      </c>
      <c r="AT223" s="19" t="s">
        <v>174</v>
      </c>
      <c r="AU223" s="19" t="s">
        <v>111</v>
      </c>
      <c r="AY223" s="19" t="s">
        <v>173</v>
      </c>
      <c r="BE223" s="154">
        <f>IF(U223="základní",N223,0)</f>
        <v>0</v>
      </c>
      <c r="BF223" s="154">
        <f>IF(U223="snížená",N223,0)</f>
        <v>0</v>
      </c>
      <c r="BG223" s="154">
        <f>IF(U223="zákl. přenesená",N223,0)</f>
        <v>0</v>
      </c>
      <c r="BH223" s="154">
        <f>IF(U223="sníž. přenesená",N223,0)</f>
        <v>0</v>
      </c>
      <c r="BI223" s="154">
        <f>IF(U223="nulová",N223,0)</f>
        <v>0</v>
      </c>
      <c r="BJ223" s="19" t="s">
        <v>83</v>
      </c>
      <c r="BK223" s="154">
        <f>ROUND(L223*K223,2)</f>
        <v>0</v>
      </c>
      <c r="BL223" s="19" t="s">
        <v>178</v>
      </c>
      <c r="BM223" s="19" t="s">
        <v>436</v>
      </c>
    </row>
    <row r="224" spans="2:63" s="10" customFormat="1" ht="37.35" customHeight="1">
      <c r="B224" s="134"/>
      <c r="C224" s="135"/>
      <c r="D224" s="136" t="s">
        <v>150</v>
      </c>
      <c r="E224" s="136"/>
      <c r="F224" s="136"/>
      <c r="G224" s="136"/>
      <c r="H224" s="136"/>
      <c r="I224" s="136"/>
      <c r="J224" s="136"/>
      <c r="K224" s="136"/>
      <c r="L224" s="136"/>
      <c r="M224" s="136"/>
      <c r="N224" s="230">
        <f>BK224</f>
        <v>0</v>
      </c>
      <c r="O224" s="231"/>
      <c r="P224" s="231"/>
      <c r="Q224" s="231"/>
      <c r="R224" s="137"/>
      <c r="T224" s="138"/>
      <c r="U224" s="135"/>
      <c r="V224" s="135"/>
      <c r="W224" s="139">
        <f>W225</f>
        <v>264.561</v>
      </c>
      <c r="X224" s="135"/>
      <c r="Y224" s="139">
        <f>Y225</f>
        <v>0.28820000000000007</v>
      </c>
      <c r="Z224" s="135"/>
      <c r="AA224" s="140">
        <f>AA225</f>
        <v>0</v>
      </c>
      <c r="AR224" s="141" t="s">
        <v>83</v>
      </c>
      <c r="AT224" s="142" t="s">
        <v>74</v>
      </c>
      <c r="AU224" s="142" t="s">
        <v>75</v>
      </c>
      <c r="AY224" s="141" t="s">
        <v>173</v>
      </c>
      <c r="BK224" s="143">
        <f>BK225</f>
        <v>0</v>
      </c>
    </row>
    <row r="225" spans="2:63" s="10" customFormat="1" ht="19.9" customHeight="1">
      <c r="B225" s="134"/>
      <c r="C225" s="135"/>
      <c r="D225" s="144" t="s">
        <v>151</v>
      </c>
      <c r="E225" s="144"/>
      <c r="F225" s="144"/>
      <c r="G225" s="144"/>
      <c r="H225" s="144"/>
      <c r="I225" s="144"/>
      <c r="J225" s="144"/>
      <c r="K225" s="144"/>
      <c r="L225" s="144"/>
      <c r="M225" s="144"/>
      <c r="N225" s="226">
        <f>BK225</f>
        <v>0</v>
      </c>
      <c r="O225" s="227"/>
      <c r="P225" s="227"/>
      <c r="Q225" s="227"/>
      <c r="R225" s="137"/>
      <c r="T225" s="138"/>
      <c r="U225" s="135"/>
      <c r="V225" s="135"/>
      <c r="W225" s="139">
        <f>SUM(W226:W228)</f>
        <v>264.561</v>
      </c>
      <c r="X225" s="135"/>
      <c r="Y225" s="139">
        <f>SUM(Y226:Y228)</f>
        <v>0.28820000000000007</v>
      </c>
      <c r="Z225" s="135"/>
      <c r="AA225" s="140">
        <f>SUM(AA226:AA228)</f>
        <v>0</v>
      </c>
      <c r="AR225" s="141" t="s">
        <v>83</v>
      </c>
      <c r="AT225" s="142" t="s">
        <v>74</v>
      </c>
      <c r="AU225" s="142" t="s">
        <v>83</v>
      </c>
      <c r="AY225" s="141" t="s">
        <v>173</v>
      </c>
      <c r="BK225" s="143">
        <f>SUM(BK226:BK228)</f>
        <v>0</v>
      </c>
    </row>
    <row r="226" spans="2:65" s="1" customFormat="1" ht="25.5" customHeight="1">
      <c r="B226" s="145"/>
      <c r="C226" s="146">
        <v>89</v>
      </c>
      <c r="D226" s="146" t="s">
        <v>174</v>
      </c>
      <c r="E226" s="147" t="s">
        <v>438</v>
      </c>
      <c r="F226" s="220" t="s">
        <v>439</v>
      </c>
      <c r="G226" s="220"/>
      <c r="H226" s="220"/>
      <c r="I226" s="220"/>
      <c r="J226" s="148" t="s">
        <v>177</v>
      </c>
      <c r="K226" s="149">
        <v>33</v>
      </c>
      <c r="L226" s="221"/>
      <c r="M226" s="221"/>
      <c r="N226" s="221">
        <f>ROUND(L226*K226,2)</f>
        <v>0</v>
      </c>
      <c r="O226" s="221"/>
      <c r="P226" s="221"/>
      <c r="Q226" s="221"/>
      <c r="R226" s="150"/>
      <c r="T226" s="151" t="s">
        <v>5</v>
      </c>
      <c r="U226" s="41" t="s">
        <v>40</v>
      </c>
      <c r="V226" s="152">
        <v>8.017</v>
      </c>
      <c r="W226" s="152">
        <f>V226*K226</f>
        <v>264.561</v>
      </c>
      <c r="X226" s="152">
        <v>0.00812</v>
      </c>
      <c r="Y226" s="152">
        <f>X226*K226</f>
        <v>0.26796000000000003</v>
      </c>
      <c r="Z226" s="152">
        <v>0</v>
      </c>
      <c r="AA226" s="153">
        <f>Z226*K226</f>
        <v>0</v>
      </c>
      <c r="AR226" s="19" t="s">
        <v>178</v>
      </c>
      <c r="AT226" s="19" t="s">
        <v>174</v>
      </c>
      <c r="AU226" s="19" t="s">
        <v>111</v>
      </c>
      <c r="AY226" s="19" t="s">
        <v>173</v>
      </c>
      <c r="BE226" s="154">
        <f>IF(U226="základní",N226,0)</f>
        <v>0</v>
      </c>
      <c r="BF226" s="154">
        <f>IF(U226="snížená",N226,0)</f>
        <v>0</v>
      </c>
      <c r="BG226" s="154">
        <f>IF(U226="zákl. přenesená",N226,0)</f>
        <v>0</v>
      </c>
      <c r="BH226" s="154">
        <f>IF(U226="sníž. přenesená",N226,0)</f>
        <v>0</v>
      </c>
      <c r="BI226" s="154">
        <f>IF(U226="nulová",N226,0)</f>
        <v>0</v>
      </c>
      <c r="BJ226" s="19" t="s">
        <v>83</v>
      </c>
      <c r="BK226" s="154">
        <f>ROUND(L226*K226,2)</f>
        <v>0</v>
      </c>
      <c r="BL226" s="19" t="s">
        <v>178</v>
      </c>
      <c r="BM226" s="19" t="s">
        <v>617</v>
      </c>
    </row>
    <row r="227" spans="2:65" s="1" customFormat="1" ht="25.5" customHeight="1">
      <c r="B227" s="145"/>
      <c r="C227" s="162">
        <v>90</v>
      </c>
      <c r="D227" s="162" t="s">
        <v>238</v>
      </c>
      <c r="E227" s="163" t="s">
        <v>442</v>
      </c>
      <c r="F227" s="232" t="s">
        <v>443</v>
      </c>
      <c r="G227" s="232"/>
      <c r="H227" s="232"/>
      <c r="I227" s="232"/>
      <c r="J227" s="164" t="s">
        <v>186</v>
      </c>
      <c r="K227" s="165">
        <v>11</v>
      </c>
      <c r="L227" s="233"/>
      <c r="M227" s="233"/>
      <c r="N227" s="233">
        <f>ROUND(L227*K227,2)</f>
        <v>0</v>
      </c>
      <c r="O227" s="234"/>
      <c r="P227" s="234"/>
      <c r="Q227" s="234"/>
      <c r="R227" s="150"/>
      <c r="T227" s="151" t="s">
        <v>5</v>
      </c>
      <c r="U227" s="41" t="s">
        <v>40</v>
      </c>
      <c r="V227" s="152">
        <v>0</v>
      </c>
      <c r="W227" s="152">
        <f>V227*K227</f>
        <v>0</v>
      </c>
      <c r="X227" s="152">
        <v>0.0014</v>
      </c>
      <c r="Y227" s="152">
        <f>X227*K227</f>
        <v>0.0154</v>
      </c>
      <c r="Z227" s="152">
        <v>0</v>
      </c>
      <c r="AA227" s="153">
        <f>Z227*K227</f>
        <v>0</v>
      </c>
      <c r="AR227" s="19" t="s">
        <v>444</v>
      </c>
      <c r="AT227" s="19" t="s">
        <v>238</v>
      </c>
      <c r="AU227" s="19" t="s">
        <v>111</v>
      </c>
      <c r="AY227" s="19" t="s">
        <v>173</v>
      </c>
      <c r="BE227" s="154">
        <f>IF(U227="základní",N227,0)</f>
        <v>0</v>
      </c>
      <c r="BF227" s="154">
        <f>IF(U227="snížená",N227,0)</f>
        <v>0</v>
      </c>
      <c r="BG227" s="154">
        <f>IF(U227="zákl. přenesená",N227,0)</f>
        <v>0</v>
      </c>
      <c r="BH227" s="154">
        <f>IF(U227="sníž. přenesená",N227,0)</f>
        <v>0</v>
      </c>
      <c r="BI227" s="154">
        <f>IF(U227="nulová",N227,0)</f>
        <v>0</v>
      </c>
      <c r="BJ227" s="19" t="s">
        <v>83</v>
      </c>
      <c r="BK227" s="154">
        <f>ROUND(L227*K227,2)</f>
        <v>0</v>
      </c>
      <c r="BL227" s="19" t="s">
        <v>444</v>
      </c>
      <c r="BM227" s="19" t="s">
        <v>618</v>
      </c>
    </row>
    <row r="228" spans="2:65" s="1" customFormat="1" ht="25.5" customHeight="1">
      <c r="B228" s="145"/>
      <c r="C228" s="162">
        <v>91</v>
      </c>
      <c r="D228" s="162" t="s">
        <v>238</v>
      </c>
      <c r="E228" s="163" t="s">
        <v>447</v>
      </c>
      <c r="F228" s="232" t="s">
        <v>448</v>
      </c>
      <c r="G228" s="232"/>
      <c r="H228" s="232"/>
      <c r="I228" s="232"/>
      <c r="J228" s="164" t="s">
        <v>186</v>
      </c>
      <c r="K228" s="165">
        <v>22</v>
      </c>
      <c r="L228" s="233"/>
      <c r="M228" s="233"/>
      <c r="N228" s="233">
        <f>ROUND(L228*K228,2)</f>
        <v>0</v>
      </c>
      <c r="O228" s="234"/>
      <c r="P228" s="234"/>
      <c r="Q228" s="234"/>
      <c r="R228" s="150"/>
      <c r="T228" s="151" t="s">
        <v>5</v>
      </c>
      <c r="U228" s="41" t="s">
        <v>40</v>
      </c>
      <c r="V228" s="152">
        <v>0</v>
      </c>
      <c r="W228" s="152">
        <f>V228*K228</f>
        <v>0</v>
      </c>
      <c r="X228" s="152">
        <v>0.00022</v>
      </c>
      <c r="Y228" s="152">
        <f>X228*K228</f>
        <v>0.0048400000000000006</v>
      </c>
      <c r="Z228" s="152">
        <v>0</v>
      </c>
      <c r="AA228" s="153">
        <f>Z228*K228</f>
        <v>0</v>
      </c>
      <c r="AR228" s="19" t="s">
        <v>444</v>
      </c>
      <c r="AT228" s="19" t="s">
        <v>238</v>
      </c>
      <c r="AU228" s="19" t="s">
        <v>111</v>
      </c>
      <c r="AY228" s="19" t="s">
        <v>173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19" t="s">
        <v>83</v>
      </c>
      <c r="BK228" s="154">
        <f>ROUND(L228*K228,2)</f>
        <v>0</v>
      </c>
      <c r="BL228" s="19" t="s">
        <v>444</v>
      </c>
      <c r="BM228" s="19" t="s">
        <v>619</v>
      </c>
    </row>
    <row r="229" spans="2:63" s="10" customFormat="1" ht="37.35" customHeight="1">
      <c r="B229" s="134"/>
      <c r="C229" s="135"/>
      <c r="D229" s="136" t="s">
        <v>152</v>
      </c>
      <c r="E229" s="136"/>
      <c r="F229" s="136"/>
      <c r="G229" s="136"/>
      <c r="H229" s="136"/>
      <c r="I229" s="136"/>
      <c r="J229" s="136"/>
      <c r="K229" s="136"/>
      <c r="L229" s="136"/>
      <c r="M229" s="136"/>
      <c r="N229" s="230">
        <f>BK229</f>
        <v>0</v>
      </c>
      <c r="O229" s="231"/>
      <c r="P229" s="231"/>
      <c r="Q229" s="231"/>
      <c r="R229" s="137"/>
      <c r="T229" s="138"/>
      <c r="U229" s="135"/>
      <c r="V229" s="135"/>
      <c r="W229" s="139">
        <f>W230+W234+W236+W240+W244</f>
        <v>0</v>
      </c>
      <c r="X229" s="135"/>
      <c r="Y229" s="139">
        <f>Y230+Y234+Y236+Y240+Y244</f>
        <v>0</v>
      </c>
      <c r="Z229" s="135"/>
      <c r="AA229" s="140">
        <f>AA230+AA234+AA236+AA240+AA244</f>
        <v>0</v>
      </c>
      <c r="AR229" s="141" t="s">
        <v>191</v>
      </c>
      <c r="AT229" s="142" t="s">
        <v>74</v>
      </c>
      <c r="AU229" s="142" t="s">
        <v>75</v>
      </c>
      <c r="AY229" s="141" t="s">
        <v>173</v>
      </c>
      <c r="BK229" s="143">
        <f>BK230+BK234+BK236+BK240+BK244</f>
        <v>0</v>
      </c>
    </row>
    <row r="230" spans="2:63" s="10" customFormat="1" ht="19.9" customHeight="1">
      <c r="B230" s="134"/>
      <c r="C230" s="135"/>
      <c r="D230" s="144" t="s">
        <v>153</v>
      </c>
      <c r="E230" s="144"/>
      <c r="F230" s="144"/>
      <c r="G230" s="144"/>
      <c r="H230" s="144"/>
      <c r="I230" s="144"/>
      <c r="J230" s="144"/>
      <c r="K230" s="144"/>
      <c r="L230" s="144"/>
      <c r="M230" s="144"/>
      <c r="N230" s="226">
        <f>BK230</f>
        <v>0</v>
      </c>
      <c r="O230" s="227"/>
      <c r="P230" s="227"/>
      <c r="Q230" s="227"/>
      <c r="R230" s="137"/>
      <c r="T230" s="138"/>
      <c r="U230" s="135"/>
      <c r="V230" s="135"/>
      <c r="W230" s="139">
        <f>SUM(W231:W233)</f>
        <v>0</v>
      </c>
      <c r="X230" s="135"/>
      <c r="Y230" s="139">
        <f>SUM(Y231:Y233)</f>
        <v>0</v>
      </c>
      <c r="Z230" s="135"/>
      <c r="AA230" s="140">
        <f>SUM(AA231:AA233)</f>
        <v>0</v>
      </c>
      <c r="AR230" s="141" t="s">
        <v>191</v>
      </c>
      <c r="AT230" s="142" t="s">
        <v>74</v>
      </c>
      <c r="AU230" s="142" t="s">
        <v>83</v>
      </c>
      <c r="AY230" s="141" t="s">
        <v>173</v>
      </c>
      <c r="BK230" s="143">
        <f>SUM(BK231:BK233)</f>
        <v>0</v>
      </c>
    </row>
    <row r="231" spans="2:65" s="1" customFormat="1" ht="16.5" customHeight="1">
      <c r="B231" s="145"/>
      <c r="C231" s="146">
        <v>92</v>
      </c>
      <c r="D231" s="146" t="s">
        <v>174</v>
      </c>
      <c r="E231" s="147" t="s">
        <v>451</v>
      </c>
      <c r="F231" s="220" t="s">
        <v>452</v>
      </c>
      <c r="G231" s="220"/>
      <c r="H231" s="220"/>
      <c r="I231" s="220"/>
      <c r="J231" s="148" t="s">
        <v>453</v>
      </c>
      <c r="K231" s="149">
        <v>1</v>
      </c>
      <c r="L231" s="221"/>
      <c r="M231" s="221"/>
      <c r="N231" s="221">
        <f>ROUND(L231*K231,2)</f>
        <v>0</v>
      </c>
      <c r="O231" s="221"/>
      <c r="P231" s="221"/>
      <c r="Q231" s="221"/>
      <c r="R231" s="150"/>
      <c r="T231" s="151" t="s">
        <v>5</v>
      </c>
      <c r="U231" s="41" t="s">
        <v>40</v>
      </c>
      <c r="V231" s="152">
        <v>0</v>
      </c>
      <c r="W231" s="152">
        <f>V231*K231</f>
        <v>0</v>
      </c>
      <c r="X231" s="152">
        <v>0</v>
      </c>
      <c r="Y231" s="152">
        <f>X231*K231</f>
        <v>0</v>
      </c>
      <c r="Z231" s="152">
        <v>0</v>
      </c>
      <c r="AA231" s="153">
        <f>Z231*K231</f>
        <v>0</v>
      </c>
      <c r="AR231" s="19" t="s">
        <v>454</v>
      </c>
      <c r="AT231" s="19" t="s">
        <v>174</v>
      </c>
      <c r="AU231" s="19" t="s">
        <v>111</v>
      </c>
      <c r="AY231" s="19" t="s">
        <v>173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19" t="s">
        <v>83</v>
      </c>
      <c r="BK231" s="154">
        <f>ROUND(L231*K231,2)</f>
        <v>0</v>
      </c>
      <c r="BL231" s="19" t="s">
        <v>454</v>
      </c>
      <c r="BM231" s="19" t="s">
        <v>455</v>
      </c>
    </row>
    <row r="232" spans="2:65" s="1" customFormat="1" ht="16.5" customHeight="1">
      <c r="B232" s="145"/>
      <c r="C232" s="146">
        <v>93</v>
      </c>
      <c r="D232" s="146" t="s">
        <v>174</v>
      </c>
      <c r="E232" s="147" t="s">
        <v>457</v>
      </c>
      <c r="F232" s="220" t="s">
        <v>1405</v>
      </c>
      <c r="G232" s="220"/>
      <c r="H232" s="220"/>
      <c r="I232" s="220"/>
      <c r="J232" s="148" t="s">
        <v>453</v>
      </c>
      <c r="K232" s="149">
        <v>1</v>
      </c>
      <c r="L232" s="221"/>
      <c r="M232" s="221"/>
      <c r="N232" s="221">
        <f>ROUND(L232*K232,2)</f>
        <v>0</v>
      </c>
      <c r="O232" s="221"/>
      <c r="P232" s="221"/>
      <c r="Q232" s="221"/>
      <c r="R232" s="150"/>
      <c r="T232" s="151" t="s">
        <v>5</v>
      </c>
      <c r="U232" s="41" t="s">
        <v>40</v>
      </c>
      <c r="V232" s="152">
        <v>0</v>
      </c>
      <c r="W232" s="152">
        <f>V232*K232</f>
        <v>0</v>
      </c>
      <c r="X232" s="152">
        <v>0</v>
      </c>
      <c r="Y232" s="152">
        <f>X232*K232</f>
        <v>0</v>
      </c>
      <c r="Z232" s="152">
        <v>0</v>
      </c>
      <c r="AA232" s="153">
        <f>Z232*K232</f>
        <v>0</v>
      </c>
      <c r="AR232" s="19" t="s">
        <v>454</v>
      </c>
      <c r="AT232" s="19" t="s">
        <v>174</v>
      </c>
      <c r="AU232" s="19" t="s">
        <v>111</v>
      </c>
      <c r="AY232" s="19" t="s">
        <v>173</v>
      </c>
      <c r="BE232" s="154">
        <f>IF(U232="základní",N232,0)</f>
        <v>0</v>
      </c>
      <c r="BF232" s="154">
        <f>IF(U232="snížená",N232,0)</f>
        <v>0</v>
      </c>
      <c r="BG232" s="154">
        <f>IF(U232="zákl. přenesená",N232,0)</f>
        <v>0</v>
      </c>
      <c r="BH232" s="154">
        <f>IF(U232="sníž. přenesená",N232,0)</f>
        <v>0</v>
      </c>
      <c r="BI232" s="154">
        <f>IF(U232="nulová",N232,0)</f>
        <v>0</v>
      </c>
      <c r="BJ232" s="19" t="s">
        <v>83</v>
      </c>
      <c r="BK232" s="154">
        <f>ROUND(L232*K232,2)</f>
        <v>0</v>
      </c>
      <c r="BL232" s="19" t="s">
        <v>454</v>
      </c>
      <c r="BM232" s="19" t="s">
        <v>458</v>
      </c>
    </row>
    <row r="233" spans="2:65" s="1" customFormat="1" ht="16.5" customHeight="1">
      <c r="B233" s="145"/>
      <c r="C233" s="146">
        <v>94</v>
      </c>
      <c r="D233" s="146" t="s">
        <v>174</v>
      </c>
      <c r="E233" s="147" t="s">
        <v>460</v>
      </c>
      <c r="F233" s="220" t="s">
        <v>461</v>
      </c>
      <c r="G233" s="220"/>
      <c r="H233" s="220"/>
      <c r="I233" s="220"/>
      <c r="J233" s="148" t="s">
        <v>453</v>
      </c>
      <c r="K233" s="149">
        <v>1</v>
      </c>
      <c r="L233" s="221"/>
      <c r="M233" s="221"/>
      <c r="N233" s="221">
        <f>ROUND(L233*K233,2)</f>
        <v>0</v>
      </c>
      <c r="O233" s="221"/>
      <c r="P233" s="221"/>
      <c r="Q233" s="221"/>
      <c r="R233" s="150"/>
      <c r="T233" s="151" t="s">
        <v>5</v>
      </c>
      <c r="U233" s="41" t="s">
        <v>40</v>
      </c>
      <c r="V233" s="152">
        <v>0</v>
      </c>
      <c r="W233" s="152">
        <f>V233*K233</f>
        <v>0</v>
      </c>
      <c r="X233" s="152">
        <v>0</v>
      </c>
      <c r="Y233" s="152">
        <f>X233*K233</f>
        <v>0</v>
      </c>
      <c r="Z233" s="152">
        <v>0</v>
      </c>
      <c r="AA233" s="153">
        <f>Z233*K233</f>
        <v>0</v>
      </c>
      <c r="AR233" s="19" t="s">
        <v>454</v>
      </c>
      <c r="AT233" s="19" t="s">
        <v>174</v>
      </c>
      <c r="AU233" s="19" t="s">
        <v>111</v>
      </c>
      <c r="AY233" s="19" t="s">
        <v>173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19" t="s">
        <v>83</v>
      </c>
      <c r="BK233" s="154">
        <f>ROUND(L233*K233,2)</f>
        <v>0</v>
      </c>
      <c r="BL233" s="19" t="s">
        <v>454</v>
      </c>
      <c r="BM233" s="19" t="s">
        <v>462</v>
      </c>
    </row>
    <row r="234" spans="2:63" s="10" customFormat="1" ht="29.85" customHeight="1">
      <c r="B234" s="134"/>
      <c r="C234" s="135"/>
      <c r="D234" s="144" t="s">
        <v>154</v>
      </c>
      <c r="E234" s="144"/>
      <c r="F234" s="144"/>
      <c r="G234" s="144"/>
      <c r="H234" s="144"/>
      <c r="I234" s="144"/>
      <c r="J234" s="144"/>
      <c r="K234" s="144"/>
      <c r="L234" s="144"/>
      <c r="M234" s="144"/>
      <c r="N234" s="228">
        <f>BK234</f>
        <v>0</v>
      </c>
      <c r="O234" s="229"/>
      <c r="P234" s="229"/>
      <c r="Q234" s="229"/>
      <c r="R234" s="137"/>
      <c r="T234" s="138"/>
      <c r="U234" s="135"/>
      <c r="V234" s="135"/>
      <c r="W234" s="139">
        <f>W235</f>
        <v>0</v>
      </c>
      <c r="X234" s="135"/>
      <c r="Y234" s="139">
        <f>Y235</f>
        <v>0</v>
      </c>
      <c r="Z234" s="135"/>
      <c r="AA234" s="140">
        <f>AA235</f>
        <v>0</v>
      </c>
      <c r="AR234" s="141" t="s">
        <v>191</v>
      </c>
      <c r="AT234" s="142" t="s">
        <v>74</v>
      </c>
      <c r="AU234" s="142" t="s">
        <v>83</v>
      </c>
      <c r="AY234" s="141" t="s">
        <v>173</v>
      </c>
      <c r="BK234" s="143">
        <f>BK235</f>
        <v>0</v>
      </c>
    </row>
    <row r="235" spans="2:65" s="1" customFormat="1" ht="16.5" customHeight="1">
      <c r="B235" s="145"/>
      <c r="C235" s="146">
        <v>95</v>
      </c>
      <c r="D235" s="146" t="s">
        <v>174</v>
      </c>
      <c r="E235" s="147" t="s">
        <v>464</v>
      </c>
      <c r="F235" s="220" t="s">
        <v>465</v>
      </c>
      <c r="G235" s="220"/>
      <c r="H235" s="220"/>
      <c r="I235" s="220"/>
      <c r="J235" s="148" t="s">
        <v>453</v>
      </c>
      <c r="K235" s="149">
        <v>1</v>
      </c>
      <c r="L235" s="221"/>
      <c r="M235" s="221"/>
      <c r="N235" s="221">
        <f>ROUND(L235*K235,2)</f>
        <v>0</v>
      </c>
      <c r="O235" s="221"/>
      <c r="P235" s="221"/>
      <c r="Q235" s="221"/>
      <c r="R235" s="150"/>
      <c r="T235" s="151" t="s">
        <v>5</v>
      </c>
      <c r="U235" s="41" t="s">
        <v>40</v>
      </c>
      <c r="V235" s="152">
        <v>0</v>
      </c>
      <c r="W235" s="152">
        <f>V235*K235</f>
        <v>0</v>
      </c>
      <c r="X235" s="152">
        <v>0</v>
      </c>
      <c r="Y235" s="152">
        <f>X235*K235</f>
        <v>0</v>
      </c>
      <c r="Z235" s="152">
        <v>0</v>
      </c>
      <c r="AA235" s="153">
        <f>Z235*K235</f>
        <v>0</v>
      </c>
      <c r="AR235" s="19" t="s">
        <v>454</v>
      </c>
      <c r="AT235" s="19" t="s">
        <v>174</v>
      </c>
      <c r="AU235" s="19" t="s">
        <v>111</v>
      </c>
      <c r="AY235" s="19" t="s">
        <v>173</v>
      </c>
      <c r="BE235" s="154">
        <f>IF(U235="základní",N235,0)</f>
        <v>0</v>
      </c>
      <c r="BF235" s="154">
        <f>IF(U235="snížená",N235,0)</f>
        <v>0</v>
      </c>
      <c r="BG235" s="154">
        <f>IF(U235="zákl. přenesená",N235,0)</f>
        <v>0</v>
      </c>
      <c r="BH235" s="154">
        <f>IF(U235="sníž. přenesená",N235,0)</f>
        <v>0</v>
      </c>
      <c r="BI235" s="154">
        <f>IF(U235="nulová",N235,0)</f>
        <v>0</v>
      </c>
      <c r="BJ235" s="19" t="s">
        <v>83</v>
      </c>
      <c r="BK235" s="154">
        <f>ROUND(L235*K235,2)</f>
        <v>0</v>
      </c>
      <c r="BL235" s="19" t="s">
        <v>454</v>
      </c>
      <c r="BM235" s="19" t="s">
        <v>466</v>
      </c>
    </row>
    <row r="236" spans="2:63" s="10" customFormat="1" ht="29.85" customHeight="1">
      <c r="B236" s="134"/>
      <c r="C236" s="135"/>
      <c r="D236" s="144" t="s">
        <v>155</v>
      </c>
      <c r="E236" s="144"/>
      <c r="F236" s="144"/>
      <c r="G236" s="144"/>
      <c r="H236" s="144"/>
      <c r="I236" s="144"/>
      <c r="J236" s="144"/>
      <c r="K236" s="144"/>
      <c r="L236" s="144"/>
      <c r="M236" s="144"/>
      <c r="N236" s="228">
        <f>BK236</f>
        <v>0</v>
      </c>
      <c r="O236" s="229"/>
      <c r="P236" s="229"/>
      <c r="Q236" s="229"/>
      <c r="R236" s="137"/>
      <c r="T236" s="138"/>
      <c r="U236" s="135"/>
      <c r="V236" s="135"/>
      <c r="W236" s="139">
        <f>SUM(W237:W239)</f>
        <v>0</v>
      </c>
      <c r="X236" s="135"/>
      <c r="Y236" s="139">
        <f>SUM(Y237:Y239)</f>
        <v>0</v>
      </c>
      <c r="Z236" s="135"/>
      <c r="AA236" s="140">
        <f>SUM(AA237:AA239)</f>
        <v>0</v>
      </c>
      <c r="AR236" s="141" t="s">
        <v>191</v>
      </c>
      <c r="AT236" s="142" t="s">
        <v>74</v>
      </c>
      <c r="AU236" s="142" t="s">
        <v>83</v>
      </c>
      <c r="AY236" s="141" t="s">
        <v>173</v>
      </c>
      <c r="BK236" s="143">
        <f>SUM(BK237:BK239)</f>
        <v>0</v>
      </c>
    </row>
    <row r="237" spans="2:65" s="1" customFormat="1" ht="16.5" customHeight="1">
      <c r="B237" s="145"/>
      <c r="C237" s="146">
        <v>96</v>
      </c>
      <c r="D237" s="146" t="s">
        <v>174</v>
      </c>
      <c r="E237" s="147" t="s">
        <v>468</v>
      </c>
      <c r="F237" s="220" t="s">
        <v>469</v>
      </c>
      <c r="G237" s="220"/>
      <c r="H237" s="220"/>
      <c r="I237" s="220"/>
      <c r="J237" s="148" t="s">
        <v>453</v>
      </c>
      <c r="K237" s="149">
        <v>1</v>
      </c>
      <c r="L237" s="221"/>
      <c r="M237" s="221"/>
      <c r="N237" s="221">
        <f>ROUND(L237*K237,2)</f>
        <v>0</v>
      </c>
      <c r="O237" s="221"/>
      <c r="P237" s="221"/>
      <c r="Q237" s="221"/>
      <c r="R237" s="150"/>
      <c r="T237" s="151" t="s">
        <v>5</v>
      </c>
      <c r="U237" s="41" t="s">
        <v>40</v>
      </c>
      <c r="V237" s="152">
        <v>0</v>
      </c>
      <c r="W237" s="152">
        <f>V237*K237</f>
        <v>0</v>
      </c>
      <c r="X237" s="152">
        <v>0</v>
      </c>
      <c r="Y237" s="152">
        <f>X237*K237</f>
        <v>0</v>
      </c>
      <c r="Z237" s="152">
        <v>0</v>
      </c>
      <c r="AA237" s="153">
        <f>Z237*K237</f>
        <v>0</v>
      </c>
      <c r="AR237" s="19" t="s">
        <v>454</v>
      </c>
      <c r="AT237" s="19" t="s">
        <v>174</v>
      </c>
      <c r="AU237" s="19" t="s">
        <v>111</v>
      </c>
      <c r="AY237" s="19" t="s">
        <v>173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19" t="s">
        <v>83</v>
      </c>
      <c r="BK237" s="154">
        <f>ROUND(L237*K237,2)</f>
        <v>0</v>
      </c>
      <c r="BL237" s="19" t="s">
        <v>454</v>
      </c>
      <c r="BM237" s="19" t="s">
        <v>470</v>
      </c>
    </row>
    <row r="238" spans="2:65" s="1" customFormat="1" ht="16.5" customHeight="1">
      <c r="B238" s="145"/>
      <c r="C238" s="146">
        <v>97</v>
      </c>
      <c r="D238" s="146" t="s">
        <v>174</v>
      </c>
      <c r="E238" s="147" t="s">
        <v>472</v>
      </c>
      <c r="F238" s="220" t="s">
        <v>473</v>
      </c>
      <c r="G238" s="220"/>
      <c r="H238" s="220"/>
      <c r="I238" s="220"/>
      <c r="J238" s="148" t="s">
        <v>453</v>
      </c>
      <c r="K238" s="149">
        <v>1</v>
      </c>
      <c r="L238" s="221"/>
      <c r="M238" s="221"/>
      <c r="N238" s="221">
        <f>ROUND(L238*K238,2)</f>
        <v>0</v>
      </c>
      <c r="O238" s="221"/>
      <c r="P238" s="221"/>
      <c r="Q238" s="221"/>
      <c r="R238" s="150"/>
      <c r="T238" s="151" t="s">
        <v>5</v>
      </c>
      <c r="U238" s="41" t="s">
        <v>40</v>
      </c>
      <c r="V238" s="152">
        <v>0</v>
      </c>
      <c r="W238" s="152">
        <f>V238*K238</f>
        <v>0</v>
      </c>
      <c r="X238" s="152">
        <v>0</v>
      </c>
      <c r="Y238" s="152">
        <f>X238*K238</f>
        <v>0</v>
      </c>
      <c r="Z238" s="152">
        <v>0</v>
      </c>
      <c r="AA238" s="153">
        <f>Z238*K238</f>
        <v>0</v>
      </c>
      <c r="AR238" s="19" t="s">
        <v>454</v>
      </c>
      <c r="AT238" s="19" t="s">
        <v>174</v>
      </c>
      <c r="AU238" s="19" t="s">
        <v>111</v>
      </c>
      <c r="AY238" s="19" t="s">
        <v>173</v>
      </c>
      <c r="BE238" s="154">
        <f>IF(U238="základní",N238,0)</f>
        <v>0</v>
      </c>
      <c r="BF238" s="154">
        <f>IF(U238="snížená",N238,0)</f>
        <v>0</v>
      </c>
      <c r="BG238" s="154">
        <f>IF(U238="zákl. přenesená",N238,0)</f>
        <v>0</v>
      </c>
      <c r="BH238" s="154">
        <f>IF(U238="sníž. přenesená",N238,0)</f>
        <v>0</v>
      </c>
      <c r="BI238" s="154">
        <f>IF(U238="nulová",N238,0)</f>
        <v>0</v>
      </c>
      <c r="BJ238" s="19" t="s">
        <v>83</v>
      </c>
      <c r="BK238" s="154">
        <f>ROUND(L238*K238,2)</f>
        <v>0</v>
      </c>
      <c r="BL238" s="19" t="s">
        <v>454</v>
      </c>
      <c r="BM238" s="19" t="s">
        <v>474</v>
      </c>
    </row>
    <row r="239" spans="2:65" s="1" customFormat="1" ht="16.5" customHeight="1">
      <c r="B239" s="145"/>
      <c r="C239" s="146">
        <v>98</v>
      </c>
      <c r="D239" s="146" t="s">
        <v>174</v>
      </c>
      <c r="E239" s="147" t="s">
        <v>476</v>
      </c>
      <c r="F239" s="220" t="s">
        <v>477</v>
      </c>
      <c r="G239" s="220"/>
      <c r="H239" s="220"/>
      <c r="I239" s="220"/>
      <c r="J239" s="148" t="s">
        <v>453</v>
      </c>
      <c r="K239" s="149">
        <v>1</v>
      </c>
      <c r="L239" s="221"/>
      <c r="M239" s="221"/>
      <c r="N239" s="221">
        <f>ROUND(L239*K239,2)</f>
        <v>0</v>
      </c>
      <c r="O239" s="221"/>
      <c r="P239" s="221"/>
      <c r="Q239" s="221"/>
      <c r="R239" s="150"/>
      <c r="T239" s="151" t="s">
        <v>5</v>
      </c>
      <c r="U239" s="41" t="s">
        <v>40</v>
      </c>
      <c r="V239" s="152">
        <v>0</v>
      </c>
      <c r="W239" s="152">
        <f>V239*K239</f>
        <v>0</v>
      </c>
      <c r="X239" s="152">
        <v>0</v>
      </c>
      <c r="Y239" s="152">
        <f>X239*K239</f>
        <v>0</v>
      </c>
      <c r="Z239" s="152">
        <v>0</v>
      </c>
      <c r="AA239" s="153">
        <f>Z239*K239</f>
        <v>0</v>
      </c>
      <c r="AR239" s="19" t="s">
        <v>454</v>
      </c>
      <c r="AT239" s="19" t="s">
        <v>174</v>
      </c>
      <c r="AU239" s="19" t="s">
        <v>111</v>
      </c>
      <c r="AY239" s="19" t="s">
        <v>173</v>
      </c>
      <c r="BE239" s="154">
        <f>IF(U239="základní",N239,0)</f>
        <v>0</v>
      </c>
      <c r="BF239" s="154">
        <f>IF(U239="snížená",N239,0)</f>
        <v>0</v>
      </c>
      <c r="BG239" s="154">
        <f>IF(U239="zákl. přenesená",N239,0)</f>
        <v>0</v>
      </c>
      <c r="BH239" s="154">
        <f>IF(U239="sníž. přenesená",N239,0)</f>
        <v>0</v>
      </c>
      <c r="BI239" s="154">
        <f>IF(U239="nulová",N239,0)</f>
        <v>0</v>
      </c>
      <c r="BJ239" s="19" t="s">
        <v>83</v>
      </c>
      <c r="BK239" s="154">
        <f>ROUND(L239*K239,2)</f>
        <v>0</v>
      </c>
      <c r="BL239" s="19" t="s">
        <v>454</v>
      </c>
      <c r="BM239" s="19" t="s">
        <v>478</v>
      </c>
    </row>
    <row r="240" spans="2:63" s="10" customFormat="1" ht="29.85" customHeight="1">
      <c r="B240" s="134"/>
      <c r="C240" s="135"/>
      <c r="D240" s="144" t="s">
        <v>156</v>
      </c>
      <c r="E240" s="144"/>
      <c r="F240" s="144"/>
      <c r="G240" s="144"/>
      <c r="H240" s="144"/>
      <c r="I240" s="144"/>
      <c r="J240" s="144"/>
      <c r="K240" s="144"/>
      <c r="L240" s="144"/>
      <c r="M240" s="144"/>
      <c r="N240" s="228">
        <f>BK240</f>
        <v>0</v>
      </c>
      <c r="O240" s="229"/>
      <c r="P240" s="229"/>
      <c r="Q240" s="229"/>
      <c r="R240" s="137"/>
      <c r="T240" s="138"/>
      <c r="U240" s="135"/>
      <c r="V240" s="135"/>
      <c r="W240" s="139">
        <f>SUM(W241:W243)</f>
        <v>0</v>
      </c>
      <c r="X240" s="135"/>
      <c r="Y240" s="139">
        <f>SUM(Y241:Y243)</f>
        <v>0</v>
      </c>
      <c r="Z240" s="135"/>
      <c r="AA240" s="140">
        <f>SUM(AA241:AA243)</f>
        <v>0</v>
      </c>
      <c r="AR240" s="141" t="s">
        <v>191</v>
      </c>
      <c r="AT240" s="142" t="s">
        <v>74</v>
      </c>
      <c r="AU240" s="142" t="s">
        <v>83</v>
      </c>
      <c r="AY240" s="141" t="s">
        <v>173</v>
      </c>
      <c r="BK240" s="143">
        <f>SUM(BK241:BK243)</f>
        <v>0</v>
      </c>
    </row>
    <row r="241" spans="2:65" s="1" customFormat="1" ht="16.5" customHeight="1">
      <c r="B241" s="145"/>
      <c r="C241" s="146">
        <v>99</v>
      </c>
      <c r="D241" s="146" t="s">
        <v>174</v>
      </c>
      <c r="E241" s="147" t="s">
        <v>480</v>
      </c>
      <c r="F241" s="220" t="s">
        <v>481</v>
      </c>
      <c r="G241" s="220"/>
      <c r="H241" s="220"/>
      <c r="I241" s="220"/>
      <c r="J241" s="148" t="s">
        <v>453</v>
      </c>
      <c r="K241" s="149">
        <v>1</v>
      </c>
      <c r="L241" s="221"/>
      <c r="M241" s="221"/>
      <c r="N241" s="221">
        <f>ROUND(L241*K241,2)</f>
        <v>0</v>
      </c>
      <c r="O241" s="221"/>
      <c r="P241" s="221"/>
      <c r="Q241" s="221"/>
      <c r="R241" s="150"/>
      <c r="T241" s="151" t="s">
        <v>5</v>
      </c>
      <c r="U241" s="41" t="s">
        <v>40</v>
      </c>
      <c r="V241" s="152">
        <v>0</v>
      </c>
      <c r="W241" s="152">
        <f>V241*K241</f>
        <v>0</v>
      </c>
      <c r="X241" s="152">
        <v>0</v>
      </c>
      <c r="Y241" s="152">
        <f>X241*K241</f>
        <v>0</v>
      </c>
      <c r="Z241" s="152">
        <v>0</v>
      </c>
      <c r="AA241" s="153">
        <f>Z241*K241</f>
        <v>0</v>
      </c>
      <c r="AR241" s="19" t="s">
        <v>454</v>
      </c>
      <c r="AT241" s="19" t="s">
        <v>174</v>
      </c>
      <c r="AU241" s="19" t="s">
        <v>111</v>
      </c>
      <c r="AY241" s="19" t="s">
        <v>173</v>
      </c>
      <c r="BE241" s="154">
        <f>IF(U241="základní",N241,0)</f>
        <v>0</v>
      </c>
      <c r="BF241" s="154">
        <f>IF(U241="snížená",N241,0)</f>
        <v>0</v>
      </c>
      <c r="BG241" s="154">
        <f>IF(U241="zákl. přenesená",N241,0)</f>
        <v>0</v>
      </c>
      <c r="BH241" s="154">
        <f>IF(U241="sníž. přenesená",N241,0)</f>
        <v>0</v>
      </c>
      <c r="BI241" s="154">
        <f>IF(U241="nulová",N241,0)</f>
        <v>0</v>
      </c>
      <c r="BJ241" s="19" t="s">
        <v>83</v>
      </c>
      <c r="BK241" s="154">
        <f>ROUND(L241*K241,2)</f>
        <v>0</v>
      </c>
      <c r="BL241" s="19" t="s">
        <v>454</v>
      </c>
      <c r="BM241" s="19" t="s">
        <v>482</v>
      </c>
    </row>
    <row r="242" spans="2:65" s="1" customFormat="1" ht="25.5" customHeight="1">
      <c r="B242" s="145"/>
      <c r="C242" s="146">
        <v>100</v>
      </c>
      <c r="D242" s="146" t="s">
        <v>174</v>
      </c>
      <c r="E242" s="147" t="s">
        <v>484</v>
      </c>
      <c r="F242" s="220" t="s">
        <v>1406</v>
      </c>
      <c r="G242" s="220"/>
      <c r="H242" s="220"/>
      <c r="I242" s="220"/>
      <c r="J242" s="148" t="s">
        <v>453</v>
      </c>
      <c r="K242" s="149">
        <v>1</v>
      </c>
      <c r="L242" s="221"/>
      <c r="M242" s="221"/>
      <c r="N242" s="221">
        <f>ROUND(L242*K242,2)</f>
        <v>0</v>
      </c>
      <c r="O242" s="221"/>
      <c r="P242" s="221"/>
      <c r="Q242" s="221"/>
      <c r="R242" s="150"/>
      <c r="T242" s="151" t="s">
        <v>5</v>
      </c>
      <c r="U242" s="41" t="s">
        <v>40</v>
      </c>
      <c r="V242" s="152">
        <v>0</v>
      </c>
      <c r="W242" s="152">
        <f>V242*K242</f>
        <v>0</v>
      </c>
      <c r="X242" s="152">
        <v>0</v>
      </c>
      <c r="Y242" s="152">
        <f>X242*K242</f>
        <v>0</v>
      </c>
      <c r="Z242" s="152">
        <v>0</v>
      </c>
      <c r="AA242" s="153">
        <f>Z242*K242</f>
        <v>0</v>
      </c>
      <c r="AR242" s="19" t="s">
        <v>454</v>
      </c>
      <c r="AT242" s="19" t="s">
        <v>174</v>
      </c>
      <c r="AU242" s="19" t="s">
        <v>111</v>
      </c>
      <c r="AY242" s="19" t="s">
        <v>173</v>
      </c>
      <c r="BE242" s="154">
        <f>IF(U242="základní",N242,0)</f>
        <v>0</v>
      </c>
      <c r="BF242" s="154">
        <f>IF(U242="snížená",N242,0)</f>
        <v>0</v>
      </c>
      <c r="BG242" s="154">
        <f>IF(U242="zákl. přenesená",N242,0)</f>
        <v>0</v>
      </c>
      <c r="BH242" s="154">
        <f>IF(U242="sníž. přenesená",N242,0)</f>
        <v>0</v>
      </c>
      <c r="BI242" s="154">
        <f>IF(U242="nulová",N242,0)</f>
        <v>0</v>
      </c>
      <c r="BJ242" s="19" t="s">
        <v>83</v>
      </c>
      <c r="BK242" s="154">
        <f>ROUND(L242*K242,2)</f>
        <v>0</v>
      </c>
      <c r="BL242" s="19" t="s">
        <v>454</v>
      </c>
      <c r="BM242" s="19" t="s">
        <v>485</v>
      </c>
    </row>
    <row r="243" spans="2:65" s="1" customFormat="1" ht="25.5" customHeight="1">
      <c r="B243" s="145"/>
      <c r="C243" s="146">
        <v>101</v>
      </c>
      <c r="D243" s="146" t="s">
        <v>174</v>
      </c>
      <c r="E243" s="147" t="s">
        <v>487</v>
      </c>
      <c r="F243" s="220" t="s">
        <v>1407</v>
      </c>
      <c r="G243" s="220"/>
      <c r="H243" s="220"/>
      <c r="I243" s="220"/>
      <c r="J243" s="148" t="s">
        <v>453</v>
      </c>
      <c r="K243" s="149">
        <v>1</v>
      </c>
      <c r="L243" s="221"/>
      <c r="M243" s="221"/>
      <c r="N243" s="221">
        <f>ROUND(L243*K243,2)</f>
        <v>0</v>
      </c>
      <c r="O243" s="221"/>
      <c r="P243" s="221"/>
      <c r="Q243" s="221"/>
      <c r="R243" s="150"/>
      <c r="T243" s="151" t="s">
        <v>5</v>
      </c>
      <c r="U243" s="41" t="s">
        <v>40</v>
      </c>
      <c r="V243" s="152">
        <v>0</v>
      </c>
      <c r="W243" s="152">
        <f>V243*K243</f>
        <v>0</v>
      </c>
      <c r="X243" s="152">
        <v>0</v>
      </c>
      <c r="Y243" s="152">
        <f>X243*K243</f>
        <v>0</v>
      </c>
      <c r="Z243" s="152">
        <v>0</v>
      </c>
      <c r="AA243" s="153">
        <f>Z243*K243</f>
        <v>0</v>
      </c>
      <c r="AR243" s="19" t="s">
        <v>454</v>
      </c>
      <c r="AT243" s="19" t="s">
        <v>174</v>
      </c>
      <c r="AU243" s="19" t="s">
        <v>111</v>
      </c>
      <c r="AY243" s="19" t="s">
        <v>173</v>
      </c>
      <c r="BE243" s="154">
        <f>IF(U243="základní",N243,0)</f>
        <v>0</v>
      </c>
      <c r="BF243" s="154">
        <f>IF(U243="snížená",N243,0)</f>
        <v>0</v>
      </c>
      <c r="BG243" s="154">
        <f>IF(U243="zákl. přenesená",N243,0)</f>
        <v>0</v>
      </c>
      <c r="BH243" s="154">
        <f>IF(U243="sníž. přenesená",N243,0)</f>
        <v>0</v>
      </c>
      <c r="BI243" s="154">
        <f>IF(U243="nulová",N243,0)</f>
        <v>0</v>
      </c>
      <c r="BJ243" s="19" t="s">
        <v>83</v>
      </c>
      <c r="BK243" s="154">
        <f>ROUND(L243*K243,2)</f>
        <v>0</v>
      </c>
      <c r="BL243" s="19" t="s">
        <v>454</v>
      </c>
      <c r="BM243" s="19" t="s">
        <v>488</v>
      </c>
    </row>
    <row r="244" spans="2:63" s="10" customFormat="1" ht="29.85" customHeight="1">
      <c r="B244" s="134"/>
      <c r="C244" s="135"/>
      <c r="D244" s="144" t="s">
        <v>157</v>
      </c>
      <c r="E244" s="144"/>
      <c r="F244" s="144"/>
      <c r="G244" s="144"/>
      <c r="H244" s="144"/>
      <c r="I244" s="144"/>
      <c r="J244" s="144"/>
      <c r="K244" s="144"/>
      <c r="L244" s="144"/>
      <c r="M244" s="144"/>
      <c r="N244" s="228">
        <f>BK244</f>
        <v>0</v>
      </c>
      <c r="O244" s="229"/>
      <c r="P244" s="229"/>
      <c r="Q244" s="229"/>
      <c r="R244" s="137"/>
      <c r="T244" s="138"/>
      <c r="U244" s="135"/>
      <c r="V244" s="135"/>
      <c r="W244" s="139">
        <f>W245</f>
        <v>0</v>
      </c>
      <c r="X244" s="135"/>
      <c r="Y244" s="139">
        <f>Y245</f>
        <v>0</v>
      </c>
      <c r="Z244" s="135"/>
      <c r="AA244" s="140">
        <f>AA245</f>
        <v>0</v>
      </c>
      <c r="AR244" s="141" t="s">
        <v>191</v>
      </c>
      <c r="AT244" s="142" t="s">
        <v>74</v>
      </c>
      <c r="AU244" s="142" t="s">
        <v>83</v>
      </c>
      <c r="AY244" s="141" t="s">
        <v>173</v>
      </c>
      <c r="BK244" s="143">
        <f>BK245</f>
        <v>0</v>
      </c>
    </row>
    <row r="245" spans="2:65" s="1" customFormat="1" ht="16.5" customHeight="1">
      <c r="B245" s="145"/>
      <c r="C245" s="146">
        <v>102</v>
      </c>
      <c r="D245" s="146" t="s">
        <v>174</v>
      </c>
      <c r="E245" s="147" t="s">
        <v>490</v>
      </c>
      <c r="F245" s="220" t="s">
        <v>491</v>
      </c>
      <c r="G245" s="220"/>
      <c r="H245" s="220"/>
      <c r="I245" s="220"/>
      <c r="J245" s="148" t="s">
        <v>453</v>
      </c>
      <c r="K245" s="149">
        <v>1</v>
      </c>
      <c r="L245" s="221"/>
      <c r="M245" s="221"/>
      <c r="N245" s="221">
        <f>ROUND(L245*K245,2)</f>
        <v>0</v>
      </c>
      <c r="O245" s="221"/>
      <c r="P245" s="221"/>
      <c r="Q245" s="221"/>
      <c r="R245" s="150"/>
      <c r="T245" s="151" t="s">
        <v>5</v>
      </c>
      <c r="U245" s="159" t="s">
        <v>40</v>
      </c>
      <c r="V245" s="160">
        <v>0</v>
      </c>
      <c r="W245" s="160">
        <f>V245*K245</f>
        <v>0</v>
      </c>
      <c r="X245" s="160">
        <v>0</v>
      </c>
      <c r="Y245" s="160">
        <f>X245*K245</f>
        <v>0</v>
      </c>
      <c r="Z245" s="160">
        <v>0</v>
      </c>
      <c r="AA245" s="161">
        <f>Z245*K245</f>
        <v>0</v>
      </c>
      <c r="AR245" s="19" t="s">
        <v>454</v>
      </c>
      <c r="AT245" s="19" t="s">
        <v>174</v>
      </c>
      <c r="AU245" s="19" t="s">
        <v>111</v>
      </c>
      <c r="AY245" s="19" t="s">
        <v>173</v>
      </c>
      <c r="BE245" s="154">
        <f>IF(U245="základní",N245,0)</f>
        <v>0</v>
      </c>
      <c r="BF245" s="154">
        <f>IF(U245="snížená",N245,0)</f>
        <v>0</v>
      </c>
      <c r="BG245" s="154">
        <f>IF(U245="zákl. přenesená",N245,0)</f>
        <v>0</v>
      </c>
      <c r="BH245" s="154">
        <f>IF(U245="sníž. přenesená",N245,0)</f>
        <v>0</v>
      </c>
      <c r="BI245" s="154">
        <f>IF(U245="nulová",N245,0)</f>
        <v>0</v>
      </c>
      <c r="BJ245" s="19" t="s">
        <v>83</v>
      </c>
      <c r="BK245" s="154">
        <f>ROUND(L245*K245,2)</f>
        <v>0</v>
      </c>
      <c r="BL245" s="19" t="s">
        <v>454</v>
      </c>
      <c r="BM245" s="19" t="s">
        <v>492</v>
      </c>
    </row>
    <row r="246" spans="2:18" s="1" customFormat="1" ht="6.95" customHeight="1">
      <c r="B246" s="5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8"/>
    </row>
  </sheetData>
  <mergeCells count="391">
    <mergeCell ref="F182:I182"/>
    <mergeCell ref="L182:M182"/>
    <mergeCell ref="N182:Q182"/>
    <mergeCell ref="F180:I180"/>
    <mergeCell ref="L180:M180"/>
    <mergeCell ref="N180:Q180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H1:K1"/>
    <mergeCell ref="S2:AC2"/>
    <mergeCell ref="F245:I245"/>
    <mergeCell ref="L245:M245"/>
    <mergeCell ref="N245:Q245"/>
    <mergeCell ref="N126:Q126"/>
    <mergeCell ref="N127:Q127"/>
    <mergeCell ref="N128:Q128"/>
    <mergeCell ref="N149:Q149"/>
    <mergeCell ref="N152:Q152"/>
    <mergeCell ref="N154:Q154"/>
    <mergeCell ref="N156:Q156"/>
    <mergeCell ref="N216:Q216"/>
    <mergeCell ref="N219:Q219"/>
    <mergeCell ref="N222:Q222"/>
    <mergeCell ref="N224:Q224"/>
    <mergeCell ref="N225:Q225"/>
    <mergeCell ref="N229:Q229"/>
    <mergeCell ref="N230:Q230"/>
    <mergeCell ref="N234:Q234"/>
    <mergeCell ref="N236:Q236"/>
    <mergeCell ref="N240:Q240"/>
    <mergeCell ref="N244:Q244"/>
    <mergeCell ref="F241:I241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9"/>
  <sheetViews>
    <sheetView showGridLines="0" workbookViewId="0" topLeftCell="A1">
      <pane ySplit="1" topLeftCell="A167" activePane="bottomLeft" state="frozen"/>
      <selection pane="bottomLeft" activeCell="C176" sqref="C176:Q17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620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N104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ROUND((SUM(BE104:BE105)+SUM(BE123:BE208)),2)</f>
        <v>0</v>
      </c>
      <c r="I32" s="237"/>
      <c r="J32" s="237"/>
      <c r="K32" s="33"/>
      <c r="L32" s="33"/>
      <c r="M32" s="248">
        <f>ROUND(ROUND((SUM(BE104:BE105)+SUM(BE123:BE208)),2)*F32,2)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ROUND((SUM(BF104:BF105)+SUM(BF123:BF208)),2)</f>
        <v>0</v>
      </c>
      <c r="I33" s="237"/>
      <c r="J33" s="237"/>
      <c r="K33" s="33"/>
      <c r="L33" s="33"/>
      <c r="M33" s="248">
        <f>ROUND(ROUND((SUM(BF104:BF105)+SUM(BF123:BF208)),2)*F33,2)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ROUND((SUM(BG104:BG105)+SUM(BG123:BG208)),2)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ROUND((SUM(BH104:BH105)+SUM(BH123:BH208)),2)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ROUND((SUM(BI104:BI105)+SUM(BI123:BI208)),2)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SO-02 P - Dešťová kanalizace - přípojky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N123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N124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N125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N146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144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N148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N150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N185</f>
        <v>0</v>
      </c>
      <c r="O94" s="183"/>
      <c r="P94" s="183"/>
      <c r="Q94" s="183"/>
      <c r="R94" s="124"/>
    </row>
    <row r="95" spans="2:18" s="7" customFormat="1" ht="24.95" customHeight="1">
      <c r="B95" s="118"/>
      <c r="C95" s="119"/>
      <c r="D95" s="120" t="s">
        <v>150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5">
        <f>N187</f>
        <v>0</v>
      </c>
      <c r="O95" s="243"/>
      <c r="P95" s="243"/>
      <c r="Q95" s="243"/>
      <c r="R95" s="121"/>
    </row>
    <row r="96" spans="2:18" s="8" customFormat="1" ht="19.9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N188</f>
        <v>0</v>
      </c>
      <c r="O96" s="183"/>
      <c r="P96" s="183"/>
      <c r="Q96" s="183"/>
      <c r="R96" s="124"/>
    </row>
    <row r="97" spans="2:18" s="7" customFormat="1" ht="24.95" customHeight="1">
      <c r="B97" s="118"/>
      <c r="C97" s="119"/>
      <c r="D97" s="120" t="s">
        <v>152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25">
        <f>N192</f>
        <v>0</v>
      </c>
      <c r="O97" s="243"/>
      <c r="P97" s="243"/>
      <c r="Q97" s="243"/>
      <c r="R97" s="121"/>
    </row>
    <row r="98" spans="2:18" s="8" customFormat="1" ht="19.9" customHeight="1">
      <c r="B98" s="122"/>
      <c r="C98" s="96"/>
      <c r="D98" s="123" t="s">
        <v>153</v>
      </c>
      <c r="E98" s="96"/>
      <c r="F98" s="96"/>
      <c r="G98" s="96"/>
      <c r="H98" s="96"/>
      <c r="I98" s="96"/>
      <c r="J98" s="96"/>
      <c r="K98" s="96"/>
      <c r="L98" s="96"/>
      <c r="M98" s="96"/>
      <c r="N98" s="182">
        <f>N193</f>
        <v>0</v>
      </c>
      <c r="O98" s="183"/>
      <c r="P98" s="183"/>
      <c r="Q98" s="183"/>
      <c r="R98" s="124"/>
    </row>
    <row r="99" spans="2:18" s="8" customFormat="1" ht="19.9" customHeight="1">
      <c r="B99" s="122"/>
      <c r="C99" s="96"/>
      <c r="D99" s="123" t="s">
        <v>154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N197</f>
        <v>0</v>
      </c>
      <c r="O99" s="183"/>
      <c r="P99" s="183"/>
      <c r="Q99" s="183"/>
      <c r="R99" s="124"/>
    </row>
    <row r="100" spans="2:18" s="8" customFormat="1" ht="19.9" customHeight="1">
      <c r="B100" s="122"/>
      <c r="C100" s="96"/>
      <c r="D100" s="123" t="s">
        <v>155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82">
        <f>N199</f>
        <v>0</v>
      </c>
      <c r="O100" s="183"/>
      <c r="P100" s="183"/>
      <c r="Q100" s="183"/>
      <c r="R100" s="124"/>
    </row>
    <row r="101" spans="2:18" s="8" customFormat="1" ht="19.9" customHeight="1">
      <c r="B101" s="122"/>
      <c r="C101" s="96"/>
      <c r="D101" s="123" t="s">
        <v>156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82">
        <f>N203</f>
        <v>0</v>
      </c>
      <c r="O101" s="183"/>
      <c r="P101" s="183"/>
      <c r="Q101" s="183"/>
      <c r="R101" s="124"/>
    </row>
    <row r="102" spans="2:18" s="8" customFormat="1" ht="19.9" customHeight="1">
      <c r="B102" s="122"/>
      <c r="C102" s="96"/>
      <c r="D102" s="123" t="s">
        <v>157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82">
        <f>N207</f>
        <v>0</v>
      </c>
      <c r="O102" s="183"/>
      <c r="P102" s="183"/>
      <c r="Q102" s="183"/>
      <c r="R102" s="124"/>
    </row>
    <row r="103" spans="2:18" s="1" customFormat="1" ht="21.75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21" s="1" customFormat="1" ht="29.25" customHeight="1">
      <c r="B104" s="32"/>
      <c r="C104" s="117" t="s">
        <v>158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44">
        <v>0</v>
      </c>
      <c r="O104" s="245"/>
      <c r="P104" s="245"/>
      <c r="Q104" s="245"/>
      <c r="R104" s="34"/>
      <c r="T104" s="125"/>
      <c r="U104" s="126" t="s">
        <v>39</v>
      </c>
    </row>
    <row r="105" spans="2:18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8" t="s">
        <v>125</v>
      </c>
      <c r="D106" s="109"/>
      <c r="E106" s="109"/>
      <c r="F106" s="109"/>
      <c r="G106" s="109"/>
      <c r="H106" s="109"/>
      <c r="I106" s="109"/>
      <c r="J106" s="109"/>
      <c r="K106" s="109"/>
      <c r="L106" s="179">
        <f>ROUND(SUM(N88+N104),2)</f>
        <v>0</v>
      </c>
      <c r="M106" s="179"/>
      <c r="N106" s="179"/>
      <c r="O106" s="179"/>
      <c r="P106" s="179"/>
      <c r="Q106" s="179"/>
      <c r="R106" s="34"/>
    </row>
    <row r="107" spans="2:18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95" customHeight="1">
      <c r="B112" s="32"/>
      <c r="C112" s="203" t="s">
        <v>159</v>
      </c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0" customHeight="1">
      <c r="B114" s="32"/>
      <c r="C114" s="29" t="s">
        <v>17</v>
      </c>
      <c r="D114" s="33"/>
      <c r="E114" s="33"/>
      <c r="F114" s="238" t="str">
        <f>F6</f>
        <v>Milevsko -  Švermova ul. III. etapa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3"/>
      <c r="R114" s="34"/>
    </row>
    <row r="115" spans="2:18" s="1" customFormat="1" ht="36.95" customHeight="1">
      <c r="B115" s="32"/>
      <c r="C115" s="66" t="s">
        <v>132</v>
      </c>
      <c r="D115" s="33"/>
      <c r="E115" s="33"/>
      <c r="F115" s="205" t="str">
        <f>F7</f>
        <v>SO-02 P - Dešťová kanalizace - přípojky</v>
      </c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9" t="s">
        <v>21</v>
      </c>
      <c r="D117" s="33"/>
      <c r="E117" s="33"/>
      <c r="F117" s="27" t="str">
        <f>F9</f>
        <v xml:space="preserve"> </v>
      </c>
      <c r="G117" s="33"/>
      <c r="H117" s="33"/>
      <c r="I117" s="33"/>
      <c r="J117" s="33"/>
      <c r="K117" s="29" t="s">
        <v>23</v>
      </c>
      <c r="L117" s="33"/>
      <c r="M117" s="240" t="str">
        <f>IF(O9="","",O9)</f>
        <v>24. 8. 2017</v>
      </c>
      <c r="N117" s="240"/>
      <c r="O117" s="240"/>
      <c r="P117" s="240"/>
      <c r="Q117" s="33"/>
      <c r="R117" s="34"/>
    </row>
    <row r="118" spans="2:18" s="1" customFormat="1" ht="6.9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5">
      <c r="B119" s="32"/>
      <c r="C119" s="29" t="s">
        <v>25</v>
      </c>
      <c r="D119" s="33"/>
      <c r="E119" s="33"/>
      <c r="F119" s="27" t="str">
        <f>E12</f>
        <v>Město Milevsko, nám. E. Beneše 420, 39901 Milevsko</v>
      </c>
      <c r="G119" s="33"/>
      <c r="H119" s="33"/>
      <c r="I119" s="33"/>
      <c r="J119" s="33"/>
      <c r="K119" s="29" t="s">
        <v>30</v>
      </c>
      <c r="L119" s="33"/>
      <c r="M119" s="216" t="str">
        <f>E18</f>
        <v>Ing.Luboš Vaniš,VL PROJEKT,Líšnice 72,39901 Sepekov</v>
      </c>
      <c r="N119" s="216"/>
      <c r="O119" s="216"/>
      <c r="P119" s="216"/>
      <c r="Q119" s="216"/>
      <c r="R119" s="34"/>
    </row>
    <row r="120" spans="2:18" s="1" customFormat="1" ht="14.45" customHeight="1">
      <c r="B120" s="32"/>
      <c r="C120" s="29" t="s">
        <v>29</v>
      </c>
      <c r="D120" s="33"/>
      <c r="E120" s="33"/>
      <c r="F120" s="27" t="str">
        <f>IF(E15="","",E15)</f>
        <v xml:space="preserve"> </v>
      </c>
      <c r="G120" s="33"/>
      <c r="H120" s="33"/>
      <c r="I120" s="33"/>
      <c r="J120" s="33"/>
      <c r="K120" s="29" t="s">
        <v>34</v>
      </c>
      <c r="L120" s="33"/>
      <c r="M120" s="216" t="str">
        <f>E21</f>
        <v xml:space="preserve"> </v>
      </c>
      <c r="N120" s="216"/>
      <c r="O120" s="216"/>
      <c r="P120" s="216"/>
      <c r="Q120" s="216"/>
      <c r="R120" s="34"/>
    </row>
    <row r="121" spans="2:18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9" customFormat="1" ht="29.25" customHeight="1">
      <c r="B122" s="127"/>
      <c r="C122" s="128" t="s">
        <v>160</v>
      </c>
      <c r="D122" s="129" t="s">
        <v>161</v>
      </c>
      <c r="E122" s="129" t="s">
        <v>57</v>
      </c>
      <c r="F122" s="241" t="s">
        <v>162</v>
      </c>
      <c r="G122" s="241"/>
      <c r="H122" s="241"/>
      <c r="I122" s="241"/>
      <c r="J122" s="129" t="s">
        <v>163</v>
      </c>
      <c r="K122" s="129" t="s">
        <v>164</v>
      </c>
      <c r="L122" s="241" t="s">
        <v>165</v>
      </c>
      <c r="M122" s="241"/>
      <c r="N122" s="241" t="s">
        <v>138</v>
      </c>
      <c r="O122" s="241"/>
      <c r="P122" s="241"/>
      <c r="Q122" s="242"/>
      <c r="R122" s="130"/>
      <c r="T122" s="73" t="s">
        <v>166</v>
      </c>
      <c r="U122" s="74" t="s">
        <v>39</v>
      </c>
      <c r="V122" s="74" t="s">
        <v>167</v>
      </c>
      <c r="W122" s="74" t="s">
        <v>168</v>
      </c>
      <c r="X122" s="74" t="s">
        <v>169</v>
      </c>
      <c r="Y122" s="74" t="s">
        <v>170</v>
      </c>
      <c r="Z122" s="74" t="s">
        <v>171</v>
      </c>
      <c r="AA122" s="75" t="s">
        <v>172</v>
      </c>
    </row>
    <row r="123" spans="2:63" s="1" customFormat="1" ht="29.25" customHeight="1">
      <c r="B123" s="32"/>
      <c r="C123" s="77" t="s">
        <v>134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22">
        <f>BK123</f>
        <v>0</v>
      </c>
      <c r="O123" s="223"/>
      <c r="P123" s="223"/>
      <c r="Q123" s="223"/>
      <c r="R123" s="34"/>
      <c r="T123" s="76"/>
      <c r="U123" s="48"/>
      <c r="V123" s="48"/>
      <c r="W123" s="131">
        <f>W124+W187+W192</f>
        <v>1764.7318</v>
      </c>
      <c r="X123" s="48"/>
      <c r="Y123" s="131">
        <f>Y124+Y187+Y192</f>
        <v>279.59158709999997</v>
      </c>
      <c r="Z123" s="48"/>
      <c r="AA123" s="132">
        <f>AA124+AA187+AA192</f>
        <v>0</v>
      </c>
      <c r="AT123" s="19" t="s">
        <v>74</v>
      </c>
      <c r="AU123" s="19" t="s">
        <v>140</v>
      </c>
      <c r="BK123" s="133">
        <f>BK124+BK187+BK192</f>
        <v>0</v>
      </c>
    </row>
    <row r="124" spans="2:63" s="10" customFormat="1" ht="37.35" customHeight="1">
      <c r="B124" s="134"/>
      <c r="C124" s="135"/>
      <c r="D124" s="136" t="s">
        <v>141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24">
        <f>BK124</f>
        <v>0</v>
      </c>
      <c r="O124" s="225"/>
      <c r="P124" s="225"/>
      <c r="Q124" s="225"/>
      <c r="R124" s="137"/>
      <c r="T124" s="138"/>
      <c r="U124" s="135"/>
      <c r="V124" s="135"/>
      <c r="W124" s="139">
        <f>W125+W146+W148+W150+W185</f>
        <v>1524.2218</v>
      </c>
      <c r="X124" s="135"/>
      <c r="Y124" s="139">
        <f>Y125+Y146+Y148+Y150+Y185</f>
        <v>279.32958709999997</v>
      </c>
      <c r="Z124" s="135"/>
      <c r="AA124" s="140">
        <f>AA125+AA146+AA148+AA150+AA185</f>
        <v>0</v>
      </c>
      <c r="AR124" s="141" t="s">
        <v>83</v>
      </c>
      <c r="AT124" s="142" t="s">
        <v>74</v>
      </c>
      <c r="AU124" s="142" t="s">
        <v>75</v>
      </c>
      <c r="AY124" s="141" t="s">
        <v>173</v>
      </c>
      <c r="BK124" s="143">
        <f>BK125+BK146+BK148+BK150+BK185</f>
        <v>0</v>
      </c>
    </row>
    <row r="125" spans="2:63" s="10" customFormat="1" ht="19.9" customHeight="1">
      <c r="B125" s="134"/>
      <c r="C125" s="135"/>
      <c r="D125" s="144" t="s">
        <v>142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6">
        <f>BK125</f>
        <v>0</v>
      </c>
      <c r="O125" s="227"/>
      <c r="P125" s="227"/>
      <c r="Q125" s="227"/>
      <c r="R125" s="137"/>
      <c r="T125" s="138"/>
      <c r="U125" s="135"/>
      <c r="V125" s="135"/>
      <c r="W125" s="139">
        <f>SUM(W126:W145)</f>
        <v>867.4724600000001</v>
      </c>
      <c r="X125" s="135"/>
      <c r="Y125" s="139">
        <f>SUM(Y126:Y145)</f>
        <v>278.4640571</v>
      </c>
      <c r="Z125" s="135"/>
      <c r="AA125" s="140">
        <f>SUM(AA126:AA145)</f>
        <v>0</v>
      </c>
      <c r="AR125" s="141" t="s">
        <v>83</v>
      </c>
      <c r="AT125" s="142" t="s">
        <v>74</v>
      </c>
      <c r="AU125" s="142" t="s">
        <v>83</v>
      </c>
      <c r="AY125" s="141" t="s">
        <v>173</v>
      </c>
      <c r="BK125" s="143">
        <f>SUM(BK126:BK145)</f>
        <v>0</v>
      </c>
    </row>
    <row r="126" spans="2:65" s="1" customFormat="1" ht="25.5" customHeight="1">
      <c r="B126" s="145"/>
      <c r="C126" s="146" t="s">
        <v>83</v>
      </c>
      <c r="D126" s="146" t="s">
        <v>174</v>
      </c>
      <c r="E126" s="147" t="s">
        <v>175</v>
      </c>
      <c r="F126" s="220" t="s">
        <v>176</v>
      </c>
      <c r="G126" s="220"/>
      <c r="H126" s="220"/>
      <c r="I126" s="220"/>
      <c r="J126" s="148" t="s">
        <v>177</v>
      </c>
      <c r="K126" s="149">
        <v>42</v>
      </c>
      <c r="L126" s="221"/>
      <c r="M126" s="221"/>
      <c r="N126" s="221">
        <f aca="true" t="shared" si="0" ref="N126:N145">ROUND(L126*K126,2)</f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0.703</v>
      </c>
      <c r="W126" s="152">
        <f aca="true" t="shared" si="1" ref="W126:W145">V126*K126</f>
        <v>29.526</v>
      </c>
      <c r="X126" s="152">
        <v>0.00868</v>
      </c>
      <c r="Y126" s="152">
        <f aca="true" t="shared" si="2" ref="Y126:Y145">X126*K126</f>
        <v>0.36456</v>
      </c>
      <c r="Z126" s="152">
        <v>0</v>
      </c>
      <c r="AA126" s="153">
        <f aca="true" t="shared" si="3" ref="AA126:AA145">Z126*K126</f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aca="true" t="shared" si="4" ref="BE126:BE145">IF(U126="základní",N126,0)</f>
        <v>0</v>
      </c>
      <c r="BF126" s="154">
        <f aca="true" t="shared" si="5" ref="BF126:BF145">IF(U126="snížená",N126,0)</f>
        <v>0</v>
      </c>
      <c r="BG126" s="154">
        <f aca="true" t="shared" si="6" ref="BG126:BG145">IF(U126="zákl. přenesená",N126,0)</f>
        <v>0</v>
      </c>
      <c r="BH126" s="154">
        <f aca="true" t="shared" si="7" ref="BH126:BH145">IF(U126="sníž. přenesená",N126,0)</f>
        <v>0</v>
      </c>
      <c r="BI126" s="154">
        <f aca="true" t="shared" si="8" ref="BI126:BI145">IF(U126="nulová",N126,0)</f>
        <v>0</v>
      </c>
      <c r="BJ126" s="19" t="s">
        <v>83</v>
      </c>
      <c r="BK126" s="154">
        <f aca="true" t="shared" si="9" ref="BK126:BK145">ROUND(L126*K126,2)</f>
        <v>0</v>
      </c>
      <c r="BL126" s="19" t="s">
        <v>178</v>
      </c>
      <c r="BM126" s="19" t="s">
        <v>179</v>
      </c>
    </row>
    <row r="127" spans="2:65" s="1" customFormat="1" ht="25.5" customHeight="1">
      <c r="B127" s="145"/>
      <c r="C127" s="146" t="s">
        <v>111</v>
      </c>
      <c r="D127" s="146" t="s">
        <v>174</v>
      </c>
      <c r="E127" s="147" t="s">
        <v>180</v>
      </c>
      <c r="F127" s="220" t="s">
        <v>181</v>
      </c>
      <c r="G127" s="220"/>
      <c r="H127" s="220"/>
      <c r="I127" s="220"/>
      <c r="J127" s="148" t="s">
        <v>177</v>
      </c>
      <c r="K127" s="149">
        <v>42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0.547</v>
      </c>
      <c r="W127" s="152">
        <f t="shared" si="1"/>
        <v>22.974</v>
      </c>
      <c r="X127" s="152">
        <v>0.0369</v>
      </c>
      <c r="Y127" s="152">
        <f t="shared" si="2"/>
        <v>1.5498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182</v>
      </c>
    </row>
    <row r="128" spans="2:65" s="1" customFormat="1" ht="25.5" customHeight="1">
      <c r="B128" s="145"/>
      <c r="C128" s="146" t="s">
        <v>183</v>
      </c>
      <c r="D128" s="146" t="s">
        <v>174</v>
      </c>
      <c r="E128" s="147" t="s">
        <v>184</v>
      </c>
      <c r="F128" s="220" t="s">
        <v>185</v>
      </c>
      <c r="G128" s="220"/>
      <c r="H128" s="220"/>
      <c r="I128" s="220"/>
      <c r="J128" s="148" t="s">
        <v>186</v>
      </c>
      <c r="K128" s="149">
        <v>17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0.43</v>
      </c>
      <c r="W128" s="152">
        <f t="shared" si="1"/>
        <v>7.31</v>
      </c>
      <c r="X128" s="152">
        <v>0.00065</v>
      </c>
      <c r="Y128" s="152">
        <f t="shared" si="2"/>
        <v>0.011049999999999999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187</v>
      </c>
    </row>
    <row r="129" spans="2:65" s="1" customFormat="1" ht="38.25" customHeight="1">
      <c r="B129" s="145"/>
      <c r="C129" s="146" t="s">
        <v>178</v>
      </c>
      <c r="D129" s="146" t="s">
        <v>174</v>
      </c>
      <c r="E129" s="147" t="s">
        <v>188</v>
      </c>
      <c r="F129" s="220" t="s">
        <v>189</v>
      </c>
      <c r="G129" s="220"/>
      <c r="H129" s="220"/>
      <c r="I129" s="220"/>
      <c r="J129" s="148" t="s">
        <v>186</v>
      </c>
      <c r="K129" s="149">
        <v>17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0.29</v>
      </c>
      <c r="W129" s="152">
        <f t="shared" si="1"/>
        <v>4.93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190</v>
      </c>
    </row>
    <row r="130" spans="2:65" s="1" customFormat="1" ht="38.25" customHeight="1">
      <c r="B130" s="145"/>
      <c r="C130" s="146" t="s">
        <v>191</v>
      </c>
      <c r="D130" s="146" t="s">
        <v>174</v>
      </c>
      <c r="E130" s="147" t="s">
        <v>192</v>
      </c>
      <c r="F130" s="220" t="s">
        <v>193</v>
      </c>
      <c r="G130" s="220"/>
      <c r="H130" s="220"/>
      <c r="I130" s="220"/>
      <c r="J130" s="148" t="s">
        <v>177</v>
      </c>
      <c r="K130" s="149">
        <v>190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0.089</v>
      </c>
      <c r="W130" s="152">
        <f t="shared" si="1"/>
        <v>16.91</v>
      </c>
      <c r="X130" s="152">
        <v>0.0001</v>
      </c>
      <c r="Y130" s="152">
        <f t="shared" si="2"/>
        <v>0.019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194</v>
      </c>
    </row>
    <row r="131" spans="2:65" s="1" customFormat="1" ht="38.25" customHeight="1">
      <c r="B131" s="145"/>
      <c r="C131" s="146" t="s">
        <v>195</v>
      </c>
      <c r="D131" s="146" t="s">
        <v>174</v>
      </c>
      <c r="E131" s="147" t="s">
        <v>196</v>
      </c>
      <c r="F131" s="220" t="s">
        <v>197</v>
      </c>
      <c r="G131" s="220"/>
      <c r="H131" s="220"/>
      <c r="I131" s="220"/>
      <c r="J131" s="148" t="s">
        <v>177</v>
      </c>
      <c r="K131" s="149">
        <v>190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0.07</v>
      </c>
      <c r="W131" s="152">
        <f t="shared" si="1"/>
        <v>13.3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198</v>
      </c>
    </row>
    <row r="132" spans="2:65" s="1" customFormat="1" ht="25.5" customHeight="1">
      <c r="B132" s="145"/>
      <c r="C132" s="146" t="s">
        <v>199</v>
      </c>
      <c r="D132" s="146" t="s">
        <v>174</v>
      </c>
      <c r="E132" s="147" t="s">
        <v>200</v>
      </c>
      <c r="F132" s="220" t="s">
        <v>201</v>
      </c>
      <c r="G132" s="220"/>
      <c r="H132" s="220"/>
      <c r="I132" s="220"/>
      <c r="J132" s="148" t="s">
        <v>202</v>
      </c>
      <c r="K132" s="149">
        <v>85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1.548</v>
      </c>
      <c r="W132" s="152">
        <f t="shared" si="1"/>
        <v>131.58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203</v>
      </c>
    </row>
    <row r="133" spans="2:65" s="1" customFormat="1" ht="25.5" customHeight="1">
      <c r="B133" s="145"/>
      <c r="C133" s="146" t="s">
        <v>204</v>
      </c>
      <c r="D133" s="146" t="s">
        <v>174</v>
      </c>
      <c r="E133" s="147" t="s">
        <v>205</v>
      </c>
      <c r="F133" s="220" t="s">
        <v>206</v>
      </c>
      <c r="G133" s="220"/>
      <c r="H133" s="220"/>
      <c r="I133" s="220"/>
      <c r="J133" s="148" t="s">
        <v>202</v>
      </c>
      <c r="K133" s="149">
        <v>172.767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2.379</v>
      </c>
      <c r="W133" s="152">
        <f t="shared" si="1"/>
        <v>411.012693</v>
      </c>
      <c r="X133" s="152">
        <v>0.01046</v>
      </c>
      <c r="Y133" s="152">
        <f t="shared" si="2"/>
        <v>1.8071428200000001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207</v>
      </c>
    </row>
    <row r="134" spans="2:65" s="1" customFormat="1" ht="25.5" customHeight="1">
      <c r="B134" s="145"/>
      <c r="C134" s="146" t="s">
        <v>208</v>
      </c>
      <c r="D134" s="146" t="s">
        <v>174</v>
      </c>
      <c r="E134" s="147" t="s">
        <v>209</v>
      </c>
      <c r="F134" s="220" t="s">
        <v>210</v>
      </c>
      <c r="G134" s="220"/>
      <c r="H134" s="220"/>
      <c r="I134" s="220"/>
      <c r="J134" s="148" t="s">
        <v>211</v>
      </c>
      <c r="K134" s="149">
        <v>143.972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0.402</v>
      </c>
      <c r="W134" s="152">
        <f t="shared" si="1"/>
        <v>57.87674400000001</v>
      </c>
      <c r="X134" s="152">
        <v>0.00199</v>
      </c>
      <c r="Y134" s="152">
        <f t="shared" si="2"/>
        <v>0.28650428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212</v>
      </c>
    </row>
    <row r="135" spans="2:65" s="1" customFormat="1" ht="25.5" customHeight="1">
      <c r="B135" s="145"/>
      <c r="C135" s="146" t="s">
        <v>213</v>
      </c>
      <c r="D135" s="146" t="s">
        <v>174</v>
      </c>
      <c r="E135" s="147" t="s">
        <v>214</v>
      </c>
      <c r="F135" s="220" t="s">
        <v>215</v>
      </c>
      <c r="G135" s="220"/>
      <c r="H135" s="220"/>
      <c r="I135" s="220"/>
      <c r="J135" s="148" t="s">
        <v>211</v>
      </c>
      <c r="K135" s="149">
        <v>143.972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0.178</v>
      </c>
      <c r="W135" s="152">
        <f t="shared" si="1"/>
        <v>25.627016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216</v>
      </c>
    </row>
    <row r="136" spans="2:65" s="1" customFormat="1" ht="25.5" customHeight="1">
      <c r="B136" s="145"/>
      <c r="C136" s="146" t="s">
        <v>217</v>
      </c>
      <c r="D136" s="146" t="s">
        <v>174</v>
      </c>
      <c r="E136" s="147" t="s">
        <v>218</v>
      </c>
      <c r="F136" s="220" t="s">
        <v>219</v>
      </c>
      <c r="G136" s="220"/>
      <c r="H136" s="220"/>
      <c r="I136" s="220"/>
      <c r="J136" s="148" t="s">
        <v>202</v>
      </c>
      <c r="K136" s="149">
        <v>172.767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0.484</v>
      </c>
      <c r="W136" s="152">
        <f t="shared" si="1"/>
        <v>83.61922799999999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220</v>
      </c>
    </row>
    <row r="137" spans="2:65" s="1" customFormat="1" ht="25.5" customHeight="1">
      <c r="B137" s="145"/>
      <c r="C137" s="146" t="s">
        <v>221</v>
      </c>
      <c r="D137" s="146" t="s">
        <v>174</v>
      </c>
      <c r="E137" s="147" t="s">
        <v>222</v>
      </c>
      <c r="F137" s="220" t="s">
        <v>223</v>
      </c>
      <c r="G137" s="220"/>
      <c r="H137" s="220"/>
      <c r="I137" s="220"/>
      <c r="J137" s="148" t="s">
        <v>202</v>
      </c>
      <c r="K137" s="149">
        <v>172.767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0.079</v>
      </c>
      <c r="W137" s="152">
        <f t="shared" si="1"/>
        <v>13.648593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224</v>
      </c>
    </row>
    <row r="138" spans="2:65" s="1" customFormat="1" ht="25.5" customHeight="1">
      <c r="B138" s="145"/>
      <c r="C138" s="146" t="s">
        <v>225</v>
      </c>
      <c r="D138" s="146" t="s">
        <v>174</v>
      </c>
      <c r="E138" s="147" t="s">
        <v>226</v>
      </c>
      <c r="F138" s="220" t="s">
        <v>227</v>
      </c>
      <c r="G138" s="220"/>
      <c r="H138" s="220"/>
      <c r="I138" s="220"/>
      <c r="J138" s="148" t="s">
        <v>202</v>
      </c>
      <c r="K138" s="149">
        <v>172.767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0.009</v>
      </c>
      <c r="W138" s="152">
        <f t="shared" si="1"/>
        <v>1.554903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228</v>
      </c>
    </row>
    <row r="139" spans="2:65" s="1" customFormat="1" ht="25.5" customHeight="1">
      <c r="B139" s="145"/>
      <c r="C139" s="146" t="s">
        <v>229</v>
      </c>
      <c r="D139" s="146" t="s">
        <v>174</v>
      </c>
      <c r="E139" s="147" t="s">
        <v>230</v>
      </c>
      <c r="F139" s="220" t="s">
        <v>231</v>
      </c>
      <c r="G139" s="220"/>
      <c r="H139" s="220"/>
      <c r="I139" s="220"/>
      <c r="J139" s="148" t="s">
        <v>232</v>
      </c>
      <c r="K139" s="149">
        <v>293.704</v>
      </c>
      <c r="L139" s="221"/>
      <c r="M139" s="221"/>
      <c r="N139" s="221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233</v>
      </c>
    </row>
    <row r="140" spans="2:65" s="1" customFormat="1" ht="25.5" customHeight="1">
      <c r="B140" s="145"/>
      <c r="C140" s="146" t="s">
        <v>11</v>
      </c>
      <c r="D140" s="146" t="s">
        <v>174</v>
      </c>
      <c r="E140" s="147" t="s">
        <v>234</v>
      </c>
      <c r="F140" s="220" t="s">
        <v>235</v>
      </c>
      <c r="G140" s="220"/>
      <c r="H140" s="220"/>
      <c r="I140" s="220"/>
      <c r="J140" s="148" t="s">
        <v>202</v>
      </c>
      <c r="K140" s="149">
        <v>110.397</v>
      </c>
      <c r="L140" s="221"/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0.299</v>
      </c>
      <c r="W140" s="152">
        <f t="shared" si="1"/>
        <v>33.008703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236</v>
      </c>
    </row>
    <row r="141" spans="2:65" s="1" customFormat="1" ht="16.5" customHeight="1">
      <c r="B141" s="145"/>
      <c r="C141" s="155" t="s">
        <v>237</v>
      </c>
      <c r="D141" s="155" t="s">
        <v>238</v>
      </c>
      <c r="E141" s="156" t="s">
        <v>239</v>
      </c>
      <c r="F141" s="235" t="s">
        <v>240</v>
      </c>
      <c r="G141" s="235"/>
      <c r="H141" s="235"/>
      <c r="I141" s="235"/>
      <c r="J141" s="157" t="s">
        <v>232</v>
      </c>
      <c r="K141" s="158">
        <v>187.675</v>
      </c>
      <c r="L141" s="236"/>
      <c r="M141" s="236"/>
      <c r="N141" s="236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187.675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241</v>
      </c>
    </row>
    <row r="142" spans="2:65" s="1" customFormat="1" ht="25.5" customHeight="1">
      <c r="B142" s="145"/>
      <c r="C142" s="146" t="s">
        <v>242</v>
      </c>
      <c r="D142" s="146" t="s">
        <v>174</v>
      </c>
      <c r="E142" s="147" t="s">
        <v>243</v>
      </c>
      <c r="F142" s="220" t="s">
        <v>244</v>
      </c>
      <c r="G142" s="220"/>
      <c r="H142" s="220"/>
      <c r="I142" s="220"/>
      <c r="J142" s="148" t="s">
        <v>202</v>
      </c>
      <c r="K142" s="149">
        <v>51.03</v>
      </c>
      <c r="L142" s="221"/>
      <c r="M142" s="221"/>
      <c r="N142" s="221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0.286</v>
      </c>
      <c r="W142" s="152">
        <f t="shared" si="1"/>
        <v>14.594579999999999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245</v>
      </c>
    </row>
    <row r="143" spans="2:65" s="1" customFormat="1" ht="25.5" customHeight="1">
      <c r="B143" s="145"/>
      <c r="C143" s="155" t="s">
        <v>246</v>
      </c>
      <c r="D143" s="155" t="s">
        <v>238</v>
      </c>
      <c r="E143" s="156" t="s">
        <v>247</v>
      </c>
      <c r="F143" s="235" t="s">
        <v>248</v>
      </c>
      <c r="G143" s="235"/>
      <c r="H143" s="235"/>
      <c r="I143" s="235"/>
      <c r="J143" s="157" t="s">
        <v>232</v>
      </c>
      <c r="K143" s="158">
        <v>86.751</v>
      </c>
      <c r="L143" s="236"/>
      <c r="M143" s="236"/>
      <c r="N143" s="236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1</v>
      </c>
      <c r="Y143" s="152">
        <f t="shared" si="2"/>
        <v>86.751</v>
      </c>
      <c r="Z143" s="152">
        <v>0</v>
      </c>
      <c r="AA143" s="153">
        <f t="shared" si="3"/>
        <v>0</v>
      </c>
      <c r="AR143" s="19" t="s">
        <v>204</v>
      </c>
      <c r="AT143" s="19" t="s">
        <v>238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249</v>
      </c>
    </row>
    <row r="144" spans="2:65" s="1" customFormat="1" ht="16.5" customHeight="1">
      <c r="B144" s="145"/>
      <c r="C144" s="146" t="s">
        <v>250</v>
      </c>
      <c r="D144" s="146" t="s">
        <v>174</v>
      </c>
      <c r="E144" s="147" t="s">
        <v>251</v>
      </c>
      <c r="F144" s="220" t="s">
        <v>252</v>
      </c>
      <c r="G144" s="220"/>
      <c r="H144" s="220"/>
      <c r="I144" s="220"/>
      <c r="J144" s="148" t="s">
        <v>186</v>
      </c>
      <c r="K144" s="149">
        <v>19</v>
      </c>
      <c r="L144" s="221"/>
      <c r="M144" s="221"/>
      <c r="N144" s="221">
        <f t="shared" si="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621</v>
      </c>
    </row>
    <row r="145" spans="2:65" s="1" customFormat="1" ht="16.5" customHeight="1">
      <c r="B145" s="145"/>
      <c r="C145" s="146" t="s">
        <v>254</v>
      </c>
      <c r="D145" s="146" t="s">
        <v>174</v>
      </c>
      <c r="E145" s="147" t="s">
        <v>255</v>
      </c>
      <c r="F145" s="220" t="s">
        <v>256</v>
      </c>
      <c r="G145" s="220"/>
      <c r="H145" s="220"/>
      <c r="I145" s="220"/>
      <c r="J145" s="148" t="s">
        <v>186</v>
      </c>
      <c r="K145" s="149">
        <v>19</v>
      </c>
      <c r="L145" s="221"/>
      <c r="M145" s="221"/>
      <c r="N145" s="221">
        <f t="shared" si="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622</v>
      </c>
    </row>
    <row r="146" spans="2:63" s="10" customFormat="1" ht="29.85" customHeight="1">
      <c r="B146" s="134"/>
      <c r="C146" s="135"/>
      <c r="D146" s="144" t="s">
        <v>143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W147</f>
        <v>19.2213</v>
      </c>
      <c r="X146" s="135"/>
      <c r="Y146" s="139">
        <f>Y147</f>
        <v>0</v>
      </c>
      <c r="Z146" s="135"/>
      <c r="AA146" s="140">
        <f>AA147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10</v>
      </c>
      <c r="D147" s="146" t="s">
        <v>174</v>
      </c>
      <c r="E147" s="147" t="s">
        <v>258</v>
      </c>
      <c r="F147" s="220" t="s">
        <v>259</v>
      </c>
      <c r="G147" s="220"/>
      <c r="H147" s="220"/>
      <c r="I147" s="220"/>
      <c r="J147" s="148" t="s">
        <v>202</v>
      </c>
      <c r="K147" s="149">
        <v>11.34</v>
      </c>
      <c r="L147" s="221"/>
      <c r="M147" s="221"/>
      <c r="N147" s="221">
        <f>ROUND(L147*K147,2)</f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1.695</v>
      </c>
      <c r="W147" s="152">
        <f>V147*K147</f>
        <v>19.2213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260</v>
      </c>
    </row>
    <row r="148" spans="2:63" s="10" customFormat="1" ht="29.85" customHeight="1">
      <c r="B148" s="134"/>
      <c r="C148" s="135"/>
      <c r="D148" s="144" t="s">
        <v>144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28">
        <f>BK148</f>
        <v>0</v>
      </c>
      <c r="O148" s="229"/>
      <c r="P148" s="229"/>
      <c r="Q148" s="229"/>
      <c r="R148" s="137"/>
      <c r="T148" s="138"/>
      <c r="U148" s="135"/>
      <c r="V148" s="135"/>
      <c r="W148" s="139">
        <f>W149</f>
        <v>8.0325</v>
      </c>
      <c r="X148" s="135"/>
      <c r="Y148" s="139">
        <f>Y149</f>
        <v>0</v>
      </c>
      <c r="Z148" s="135"/>
      <c r="AA148" s="140">
        <f>AA149</f>
        <v>0</v>
      </c>
      <c r="AR148" s="141" t="s">
        <v>83</v>
      </c>
      <c r="AT148" s="142" t="s">
        <v>74</v>
      </c>
      <c r="AU148" s="142" t="s">
        <v>83</v>
      </c>
      <c r="AY148" s="141" t="s">
        <v>173</v>
      </c>
      <c r="BK148" s="143">
        <f>BK149</f>
        <v>0</v>
      </c>
    </row>
    <row r="149" spans="2:65" s="1" customFormat="1" ht="25.5" customHeight="1">
      <c r="B149" s="145"/>
      <c r="C149" s="146" t="s">
        <v>261</v>
      </c>
      <c r="D149" s="146" t="s">
        <v>174</v>
      </c>
      <c r="E149" s="147" t="s">
        <v>262</v>
      </c>
      <c r="F149" s="220" t="s">
        <v>263</v>
      </c>
      <c r="G149" s="220"/>
      <c r="H149" s="220"/>
      <c r="I149" s="220"/>
      <c r="J149" s="148" t="s">
        <v>177</v>
      </c>
      <c r="K149" s="149">
        <v>94.5</v>
      </c>
      <c r="L149" s="221"/>
      <c r="M149" s="221"/>
      <c r="N149" s="221">
        <f>ROUND(L149*K149,2)</f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0.085</v>
      </c>
      <c r="W149" s="152">
        <f>V149*K149</f>
        <v>8.0325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111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264</v>
      </c>
    </row>
    <row r="150" spans="2:63" s="10" customFormat="1" ht="29.85" customHeight="1">
      <c r="B150" s="134"/>
      <c r="C150" s="135"/>
      <c r="D150" s="144" t="s">
        <v>146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28">
        <f>BK150</f>
        <v>0</v>
      </c>
      <c r="O150" s="229"/>
      <c r="P150" s="229"/>
      <c r="Q150" s="229"/>
      <c r="R150" s="137"/>
      <c r="T150" s="138"/>
      <c r="U150" s="135"/>
      <c r="V150" s="135"/>
      <c r="W150" s="139">
        <f>SUM(W151:W184)</f>
        <v>215.72750000000002</v>
      </c>
      <c r="X150" s="135"/>
      <c r="Y150" s="139">
        <f>SUM(Y151:Y184)</f>
        <v>0.8655300000000002</v>
      </c>
      <c r="Z150" s="135"/>
      <c r="AA150" s="140">
        <f>SUM(AA151:AA184)</f>
        <v>0</v>
      </c>
      <c r="AR150" s="141" t="s">
        <v>83</v>
      </c>
      <c r="AT150" s="142" t="s">
        <v>74</v>
      </c>
      <c r="AU150" s="142" t="s">
        <v>83</v>
      </c>
      <c r="AY150" s="141" t="s">
        <v>173</v>
      </c>
      <c r="BK150" s="143">
        <f>SUM(BK151:BK184)</f>
        <v>0</v>
      </c>
    </row>
    <row r="151" spans="2:65" s="1" customFormat="1" ht="38.25" customHeight="1">
      <c r="B151" s="145"/>
      <c r="C151" s="146" t="s">
        <v>265</v>
      </c>
      <c r="D151" s="146" t="s">
        <v>174</v>
      </c>
      <c r="E151" s="147" t="s">
        <v>623</v>
      </c>
      <c r="F151" s="220" t="s">
        <v>624</v>
      </c>
      <c r="G151" s="220"/>
      <c r="H151" s="220"/>
      <c r="I151" s="220"/>
      <c r="J151" s="148" t="s">
        <v>177</v>
      </c>
      <c r="K151" s="149">
        <v>6.5</v>
      </c>
      <c r="L151" s="221"/>
      <c r="M151" s="221"/>
      <c r="N151" s="221">
        <f aca="true" t="shared" si="10" ref="N151:N184">ROUND(L151*K151,2)</f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0.19</v>
      </c>
      <c r="W151" s="152">
        <f aca="true" t="shared" si="11" ref="W151:W184">V151*K151</f>
        <v>1.235</v>
      </c>
      <c r="X151" s="152">
        <v>1E-05</v>
      </c>
      <c r="Y151" s="152">
        <f aca="true" t="shared" si="12" ref="Y151:Y184">X151*K151</f>
        <v>6.500000000000001E-05</v>
      </c>
      <c r="Z151" s="152">
        <v>0</v>
      </c>
      <c r="AA151" s="153">
        <f aca="true" t="shared" si="13" ref="AA151:AA184">Z151*K151</f>
        <v>0</v>
      </c>
      <c r="AR151" s="19" t="s">
        <v>178</v>
      </c>
      <c r="AT151" s="19" t="s">
        <v>174</v>
      </c>
      <c r="AU151" s="19" t="s">
        <v>111</v>
      </c>
      <c r="AY151" s="19" t="s">
        <v>173</v>
      </c>
      <c r="BE151" s="154">
        <f aca="true" t="shared" si="14" ref="BE151:BE184">IF(U151="základní",N151,0)</f>
        <v>0</v>
      </c>
      <c r="BF151" s="154">
        <f aca="true" t="shared" si="15" ref="BF151:BF184">IF(U151="snížená",N151,0)</f>
        <v>0</v>
      </c>
      <c r="BG151" s="154">
        <f aca="true" t="shared" si="16" ref="BG151:BG184">IF(U151="zákl. přenesená",N151,0)</f>
        <v>0</v>
      </c>
      <c r="BH151" s="154">
        <f aca="true" t="shared" si="17" ref="BH151:BH184">IF(U151="sníž. přenesená",N151,0)</f>
        <v>0</v>
      </c>
      <c r="BI151" s="154">
        <f aca="true" t="shared" si="18" ref="BI151:BI184">IF(U151="nulová",N151,0)</f>
        <v>0</v>
      </c>
      <c r="BJ151" s="19" t="s">
        <v>83</v>
      </c>
      <c r="BK151" s="154">
        <f aca="true" t="shared" si="19" ref="BK151:BK184">ROUND(L151*K151,2)</f>
        <v>0</v>
      </c>
      <c r="BL151" s="19" t="s">
        <v>178</v>
      </c>
      <c r="BM151" s="19" t="s">
        <v>625</v>
      </c>
    </row>
    <row r="152" spans="2:65" s="1" customFormat="1" ht="25.5" customHeight="1">
      <c r="B152" s="145"/>
      <c r="C152" s="155" t="s">
        <v>269</v>
      </c>
      <c r="D152" s="155" t="s">
        <v>238</v>
      </c>
      <c r="E152" s="156" t="s">
        <v>626</v>
      </c>
      <c r="F152" s="235" t="s">
        <v>627</v>
      </c>
      <c r="G152" s="235"/>
      <c r="H152" s="235"/>
      <c r="I152" s="235"/>
      <c r="J152" s="157" t="s">
        <v>186</v>
      </c>
      <c r="K152" s="158">
        <v>13</v>
      </c>
      <c r="L152" s="236"/>
      <c r="M152" s="236"/>
      <c r="N152" s="236">
        <f t="shared" si="1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</v>
      </c>
      <c r="W152" s="152">
        <f t="shared" si="11"/>
        <v>0</v>
      </c>
      <c r="X152" s="152">
        <v>0.00057</v>
      </c>
      <c r="Y152" s="152">
        <f t="shared" si="12"/>
        <v>0.00741</v>
      </c>
      <c r="Z152" s="152">
        <v>0</v>
      </c>
      <c r="AA152" s="153">
        <f t="shared" si="13"/>
        <v>0</v>
      </c>
      <c r="AR152" s="19" t="s">
        <v>204</v>
      </c>
      <c r="AT152" s="19" t="s">
        <v>238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628</v>
      </c>
    </row>
    <row r="153" spans="2:65" s="1" customFormat="1" ht="38.25" customHeight="1">
      <c r="B153" s="145"/>
      <c r="C153" s="146" t="s">
        <v>273</v>
      </c>
      <c r="D153" s="146" t="s">
        <v>174</v>
      </c>
      <c r="E153" s="147" t="s">
        <v>629</v>
      </c>
      <c r="F153" s="220" t="s">
        <v>630</v>
      </c>
      <c r="G153" s="220"/>
      <c r="H153" s="220"/>
      <c r="I153" s="220"/>
      <c r="J153" s="148" t="s">
        <v>186</v>
      </c>
      <c r="K153" s="149">
        <v>6</v>
      </c>
      <c r="L153" s="221"/>
      <c r="M153" s="221"/>
      <c r="N153" s="221">
        <f t="shared" si="10"/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0.572</v>
      </c>
      <c r="W153" s="152">
        <f t="shared" si="11"/>
        <v>3.4319999999999995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631</v>
      </c>
    </row>
    <row r="154" spans="2:65" s="1" customFormat="1" ht="25.5" customHeight="1">
      <c r="B154" s="145"/>
      <c r="C154" s="155" t="s">
        <v>277</v>
      </c>
      <c r="D154" s="155" t="s">
        <v>238</v>
      </c>
      <c r="E154" s="156" t="s">
        <v>632</v>
      </c>
      <c r="F154" s="235" t="s">
        <v>633</v>
      </c>
      <c r="G154" s="235"/>
      <c r="H154" s="235"/>
      <c r="I154" s="235"/>
      <c r="J154" s="157" t="s">
        <v>186</v>
      </c>
      <c r="K154" s="158">
        <v>6</v>
      </c>
      <c r="L154" s="236"/>
      <c r="M154" s="236"/>
      <c r="N154" s="236">
        <f t="shared" si="10"/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</v>
      </c>
      <c r="W154" s="152">
        <f t="shared" si="11"/>
        <v>0</v>
      </c>
      <c r="X154" s="152">
        <v>0.00026</v>
      </c>
      <c r="Y154" s="152">
        <f t="shared" si="12"/>
        <v>0.0015599999999999998</v>
      </c>
      <c r="Z154" s="152">
        <v>0</v>
      </c>
      <c r="AA154" s="153">
        <f t="shared" si="13"/>
        <v>0</v>
      </c>
      <c r="AR154" s="19" t="s">
        <v>204</v>
      </c>
      <c r="AT154" s="19" t="s">
        <v>238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634</v>
      </c>
    </row>
    <row r="155" spans="2:65" s="1" customFormat="1" ht="25.5" customHeight="1">
      <c r="B155" s="145"/>
      <c r="C155" s="155" t="s">
        <v>281</v>
      </c>
      <c r="D155" s="155" t="s">
        <v>238</v>
      </c>
      <c r="E155" s="156" t="s">
        <v>635</v>
      </c>
      <c r="F155" s="235" t="s">
        <v>636</v>
      </c>
      <c r="G155" s="235"/>
      <c r="H155" s="235"/>
      <c r="I155" s="235"/>
      <c r="J155" s="157" t="s">
        <v>186</v>
      </c>
      <c r="K155" s="158">
        <v>6</v>
      </c>
      <c r="L155" s="236"/>
      <c r="M155" s="236"/>
      <c r="N155" s="236">
        <f t="shared" si="1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0.0003</v>
      </c>
      <c r="Y155" s="152">
        <f t="shared" si="12"/>
        <v>0.0018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637</v>
      </c>
    </row>
    <row r="156" spans="2:65" s="1" customFormat="1" ht="38.25" customHeight="1">
      <c r="B156" s="145"/>
      <c r="C156" s="146" t="s">
        <v>285</v>
      </c>
      <c r="D156" s="146" t="s">
        <v>174</v>
      </c>
      <c r="E156" s="147" t="s">
        <v>638</v>
      </c>
      <c r="F156" s="220" t="s">
        <v>639</v>
      </c>
      <c r="G156" s="220"/>
      <c r="H156" s="220"/>
      <c r="I156" s="220"/>
      <c r="J156" s="148" t="s">
        <v>177</v>
      </c>
      <c r="K156" s="149">
        <v>19</v>
      </c>
      <c r="L156" s="221"/>
      <c r="M156" s="221"/>
      <c r="N156" s="221">
        <f t="shared" si="1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0.207</v>
      </c>
      <c r="W156" s="152">
        <f t="shared" si="11"/>
        <v>3.933</v>
      </c>
      <c r="X156" s="152">
        <v>1E-05</v>
      </c>
      <c r="Y156" s="152">
        <f t="shared" si="12"/>
        <v>0.00019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640</v>
      </c>
    </row>
    <row r="157" spans="2:65" s="1" customFormat="1" ht="25.5" customHeight="1">
      <c r="B157" s="145"/>
      <c r="C157" s="155" t="s">
        <v>289</v>
      </c>
      <c r="D157" s="155" t="s">
        <v>238</v>
      </c>
      <c r="E157" s="156" t="s">
        <v>641</v>
      </c>
      <c r="F157" s="235" t="s">
        <v>642</v>
      </c>
      <c r="G157" s="235"/>
      <c r="H157" s="235"/>
      <c r="I157" s="235"/>
      <c r="J157" s="157" t="s">
        <v>186</v>
      </c>
      <c r="K157" s="158">
        <v>19</v>
      </c>
      <c r="L157" s="236"/>
      <c r="M157" s="236"/>
      <c r="N157" s="236">
        <f t="shared" si="1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0.00136</v>
      </c>
      <c r="Y157" s="152">
        <f t="shared" si="12"/>
        <v>0.025840000000000002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643</v>
      </c>
    </row>
    <row r="158" spans="2:65" s="1" customFormat="1" ht="38.25" customHeight="1">
      <c r="B158" s="145"/>
      <c r="C158" s="146" t="s">
        <v>293</v>
      </c>
      <c r="D158" s="146" t="s">
        <v>174</v>
      </c>
      <c r="E158" s="147" t="s">
        <v>644</v>
      </c>
      <c r="F158" s="220" t="s">
        <v>645</v>
      </c>
      <c r="G158" s="220"/>
      <c r="H158" s="220"/>
      <c r="I158" s="220"/>
      <c r="J158" s="148" t="s">
        <v>186</v>
      </c>
      <c r="K158" s="149">
        <v>19</v>
      </c>
      <c r="L158" s="221"/>
      <c r="M158" s="221"/>
      <c r="N158" s="221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0.621</v>
      </c>
      <c r="W158" s="152">
        <f t="shared" si="11"/>
        <v>11.799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646</v>
      </c>
    </row>
    <row r="159" spans="2:65" s="1" customFormat="1" ht="16.5" customHeight="1">
      <c r="B159" s="145"/>
      <c r="C159" s="155" t="s">
        <v>297</v>
      </c>
      <c r="D159" s="155" t="s">
        <v>238</v>
      </c>
      <c r="E159" s="156" t="s">
        <v>647</v>
      </c>
      <c r="F159" s="235" t="s">
        <v>648</v>
      </c>
      <c r="G159" s="235"/>
      <c r="H159" s="235"/>
      <c r="I159" s="235"/>
      <c r="J159" s="157" t="s">
        <v>186</v>
      </c>
      <c r="K159" s="158">
        <v>19</v>
      </c>
      <c r="L159" s="236"/>
      <c r="M159" s="236"/>
      <c r="N159" s="236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0</v>
      </c>
      <c r="W159" s="152">
        <f t="shared" si="11"/>
        <v>0</v>
      </c>
      <c r="X159" s="152">
        <v>0.00026</v>
      </c>
      <c r="Y159" s="152">
        <f t="shared" si="12"/>
        <v>0.00494</v>
      </c>
      <c r="Z159" s="152">
        <v>0</v>
      </c>
      <c r="AA159" s="153">
        <f t="shared" si="13"/>
        <v>0</v>
      </c>
      <c r="AR159" s="19" t="s">
        <v>204</v>
      </c>
      <c r="AT159" s="19" t="s">
        <v>238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649</v>
      </c>
    </row>
    <row r="160" spans="2:65" s="1" customFormat="1" ht="38.25" customHeight="1">
      <c r="B160" s="145"/>
      <c r="C160" s="146" t="s">
        <v>301</v>
      </c>
      <c r="D160" s="146" t="s">
        <v>174</v>
      </c>
      <c r="E160" s="147" t="s">
        <v>496</v>
      </c>
      <c r="F160" s="220" t="s">
        <v>497</v>
      </c>
      <c r="G160" s="220"/>
      <c r="H160" s="220"/>
      <c r="I160" s="220"/>
      <c r="J160" s="148" t="s">
        <v>177</v>
      </c>
      <c r="K160" s="149">
        <v>94.5</v>
      </c>
      <c r="L160" s="221"/>
      <c r="M160" s="221"/>
      <c r="N160" s="221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0.292</v>
      </c>
      <c r="W160" s="152">
        <f t="shared" si="11"/>
        <v>27.593999999999998</v>
      </c>
      <c r="X160" s="152">
        <v>1E-05</v>
      </c>
      <c r="Y160" s="152">
        <f t="shared" si="12"/>
        <v>0.0009450000000000001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498</v>
      </c>
    </row>
    <row r="161" spans="2:65" s="1" customFormat="1" ht="25.5" customHeight="1">
      <c r="B161" s="145"/>
      <c r="C161" s="155" t="s">
        <v>305</v>
      </c>
      <c r="D161" s="155" t="s">
        <v>238</v>
      </c>
      <c r="E161" s="156" t="s">
        <v>499</v>
      </c>
      <c r="F161" s="235" t="s">
        <v>500</v>
      </c>
      <c r="G161" s="235"/>
      <c r="H161" s="235"/>
      <c r="I161" s="235"/>
      <c r="J161" s="157" t="s">
        <v>186</v>
      </c>
      <c r="K161" s="158">
        <v>19</v>
      </c>
      <c r="L161" s="236"/>
      <c r="M161" s="236"/>
      <c r="N161" s="236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0.019</v>
      </c>
      <c r="Y161" s="152">
        <f t="shared" si="12"/>
        <v>0.361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650</v>
      </c>
    </row>
    <row r="162" spans="2:65" s="1" customFormat="1" ht="38.25" customHeight="1">
      <c r="B162" s="145"/>
      <c r="C162" s="146" t="s">
        <v>309</v>
      </c>
      <c r="D162" s="146" t="s">
        <v>174</v>
      </c>
      <c r="E162" s="147" t="s">
        <v>502</v>
      </c>
      <c r="F162" s="220" t="s">
        <v>503</v>
      </c>
      <c r="G162" s="220"/>
      <c r="H162" s="220"/>
      <c r="I162" s="220"/>
      <c r="J162" s="148" t="s">
        <v>186</v>
      </c>
      <c r="K162" s="149">
        <v>57</v>
      </c>
      <c r="L162" s="221"/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0.683</v>
      </c>
      <c r="W162" s="152">
        <f t="shared" si="11"/>
        <v>38.931000000000004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504</v>
      </c>
    </row>
    <row r="163" spans="2:65" s="1" customFormat="1" ht="16.5" customHeight="1">
      <c r="B163" s="145"/>
      <c r="C163" s="155" t="s">
        <v>313</v>
      </c>
      <c r="D163" s="155" t="s">
        <v>238</v>
      </c>
      <c r="E163" s="156" t="s">
        <v>505</v>
      </c>
      <c r="F163" s="235" t="s">
        <v>506</v>
      </c>
      <c r="G163" s="235"/>
      <c r="H163" s="235"/>
      <c r="I163" s="235"/>
      <c r="J163" s="157" t="s">
        <v>186</v>
      </c>
      <c r="K163" s="158">
        <v>19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0.00065</v>
      </c>
      <c r="Y163" s="152">
        <f t="shared" si="12"/>
        <v>0.01235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507</v>
      </c>
    </row>
    <row r="164" spans="2:65" s="1" customFormat="1" ht="16.5" customHeight="1">
      <c r="B164" s="145"/>
      <c r="C164" s="155" t="s">
        <v>317</v>
      </c>
      <c r="D164" s="155" t="s">
        <v>238</v>
      </c>
      <c r="E164" s="156" t="s">
        <v>651</v>
      </c>
      <c r="F164" s="235" t="s">
        <v>652</v>
      </c>
      <c r="G164" s="235"/>
      <c r="H164" s="235"/>
      <c r="I164" s="235"/>
      <c r="J164" s="157" t="s">
        <v>186</v>
      </c>
      <c r="K164" s="158">
        <v>19</v>
      </c>
      <c r="L164" s="236"/>
      <c r="M164" s="236"/>
      <c r="N164" s="236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0</v>
      </c>
      <c r="W164" s="152">
        <f t="shared" si="11"/>
        <v>0</v>
      </c>
      <c r="X164" s="152">
        <v>0.00072</v>
      </c>
      <c r="Y164" s="152">
        <f t="shared" si="12"/>
        <v>0.013680000000000001</v>
      </c>
      <c r="Z164" s="152">
        <v>0</v>
      </c>
      <c r="AA164" s="153">
        <f t="shared" si="13"/>
        <v>0</v>
      </c>
      <c r="AR164" s="19" t="s">
        <v>204</v>
      </c>
      <c r="AT164" s="19" t="s">
        <v>238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510</v>
      </c>
    </row>
    <row r="165" spans="2:65" s="1" customFormat="1" ht="16.5" customHeight="1">
      <c r="B165" s="145"/>
      <c r="C165" s="155" t="s">
        <v>321</v>
      </c>
      <c r="D165" s="155" t="s">
        <v>238</v>
      </c>
      <c r="E165" s="156" t="s">
        <v>653</v>
      </c>
      <c r="F165" s="235" t="s">
        <v>654</v>
      </c>
      <c r="G165" s="235"/>
      <c r="H165" s="235"/>
      <c r="I165" s="235"/>
      <c r="J165" s="157" t="s">
        <v>186</v>
      </c>
      <c r="K165" s="158">
        <v>19</v>
      </c>
      <c r="L165" s="236"/>
      <c r="M165" s="236"/>
      <c r="N165" s="236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0.00041</v>
      </c>
      <c r="Y165" s="152">
        <f t="shared" si="12"/>
        <v>0.00779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655</v>
      </c>
    </row>
    <row r="166" spans="2:65" s="1" customFormat="1" ht="38.25" customHeight="1">
      <c r="B166" s="145"/>
      <c r="C166" s="146" t="s">
        <v>325</v>
      </c>
      <c r="D166" s="146" t="s">
        <v>174</v>
      </c>
      <c r="E166" s="147" t="s">
        <v>656</v>
      </c>
      <c r="F166" s="220" t="s">
        <v>657</v>
      </c>
      <c r="G166" s="220"/>
      <c r="H166" s="220"/>
      <c r="I166" s="220"/>
      <c r="J166" s="148" t="s">
        <v>186</v>
      </c>
      <c r="K166" s="149">
        <v>2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1.132</v>
      </c>
      <c r="W166" s="152">
        <f t="shared" si="11"/>
        <v>2.264</v>
      </c>
      <c r="X166" s="152">
        <v>1E-05</v>
      </c>
      <c r="Y166" s="152">
        <f t="shared" si="12"/>
        <v>2E-05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658</v>
      </c>
    </row>
    <row r="167" spans="2:65" s="1" customFormat="1" ht="25.5" customHeight="1">
      <c r="B167" s="145"/>
      <c r="C167" s="155" t="s">
        <v>329</v>
      </c>
      <c r="D167" s="155" t="s">
        <v>238</v>
      </c>
      <c r="E167" s="156" t="s">
        <v>659</v>
      </c>
      <c r="F167" s="235" t="s">
        <v>660</v>
      </c>
      <c r="G167" s="235"/>
      <c r="H167" s="235"/>
      <c r="I167" s="235"/>
      <c r="J167" s="157" t="s">
        <v>186</v>
      </c>
      <c r="K167" s="158">
        <v>2</v>
      </c>
      <c r="L167" s="236"/>
      <c r="M167" s="236"/>
      <c r="N167" s="236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0.00154</v>
      </c>
      <c r="Y167" s="152">
        <f t="shared" si="12"/>
        <v>0.00308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661</v>
      </c>
    </row>
    <row r="168" spans="2:65" s="1" customFormat="1" ht="25.5" customHeight="1">
      <c r="B168" s="145"/>
      <c r="C168" s="146" t="s">
        <v>333</v>
      </c>
      <c r="D168" s="146" t="s">
        <v>174</v>
      </c>
      <c r="E168" s="147" t="s">
        <v>662</v>
      </c>
      <c r="F168" s="220" t="s">
        <v>663</v>
      </c>
      <c r="G168" s="220"/>
      <c r="H168" s="220"/>
      <c r="I168" s="220"/>
      <c r="J168" s="148" t="s">
        <v>186</v>
      </c>
      <c r="K168" s="149">
        <v>13</v>
      </c>
      <c r="L168" s="221"/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0.572</v>
      </c>
      <c r="W168" s="152">
        <f t="shared" si="11"/>
        <v>7.435999999999999</v>
      </c>
      <c r="X168" s="152">
        <v>0</v>
      </c>
      <c r="Y168" s="152">
        <f t="shared" si="12"/>
        <v>0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664</v>
      </c>
    </row>
    <row r="169" spans="2:65" s="1" customFormat="1" ht="25.5" customHeight="1">
      <c r="B169" s="145"/>
      <c r="C169" s="155" t="s">
        <v>337</v>
      </c>
      <c r="D169" s="155" t="s">
        <v>238</v>
      </c>
      <c r="E169" s="156" t="s">
        <v>665</v>
      </c>
      <c r="F169" s="235" t="s">
        <v>666</v>
      </c>
      <c r="G169" s="235"/>
      <c r="H169" s="235"/>
      <c r="I169" s="235"/>
      <c r="J169" s="157" t="s">
        <v>186</v>
      </c>
      <c r="K169" s="158">
        <v>13</v>
      </c>
      <c r="L169" s="236"/>
      <c r="M169" s="236"/>
      <c r="N169" s="236">
        <f t="shared" si="1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0.00143</v>
      </c>
      <c r="Y169" s="152">
        <f t="shared" si="12"/>
        <v>0.018590000000000002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667</v>
      </c>
    </row>
    <row r="170" spans="2:65" s="1" customFormat="1" ht="25.5" customHeight="1">
      <c r="B170" s="145"/>
      <c r="C170" s="146" t="s">
        <v>341</v>
      </c>
      <c r="D170" s="146" t="s">
        <v>174</v>
      </c>
      <c r="E170" s="147" t="s">
        <v>668</v>
      </c>
      <c r="F170" s="220" t="s">
        <v>669</v>
      </c>
      <c r="G170" s="220"/>
      <c r="H170" s="220"/>
      <c r="I170" s="220"/>
      <c r="J170" s="148" t="s">
        <v>186</v>
      </c>
      <c r="K170" s="149">
        <v>6</v>
      </c>
      <c r="L170" s="221"/>
      <c r="M170" s="221"/>
      <c r="N170" s="221">
        <f t="shared" si="1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0.667</v>
      </c>
      <c r="W170" s="152">
        <f t="shared" si="11"/>
        <v>4.002000000000001</v>
      </c>
      <c r="X170" s="152">
        <v>0.0015</v>
      </c>
      <c r="Y170" s="152">
        <f t="shared" si="12"/>
        <v>0.009000000000000001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670</v>
      </c>
    </row>
    <row r="171" spans="2:65" s="1" customFormat="1" ht="25.5" customHeight="1">
      <c r="B171" s="145"/>
      <c r="C171" s="155" t="s">
        <v>345</v>
      </c>
      <c r="D171" s="155" t="s">
        <v>238</v>
      </c>
      <c r="E171" s="156" t="s">
        <v>671</v>
      </c>
      <c r="F171" s="235" t="s">
        <v>672</v>
      </c>
      <c r="G171" s="235"/>
      <c r="H171" s="235"/>
      <c r="I171" s="235"/>
      <c r="J171" s="157" t="s">
        <v>186</v>
      </c>
      <c r="K171" s="158">
        <v>6</v>
      </c>
      <c r="L171" s="236"/>
      <c r="M171" s="236"/>
      <c r="N171" s="236">
        <f t="shared" si="1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0.0255</v>
      </c>
      <c r="Y171" s="152">
        <f t="shared" si="12"/>
        <v>0.153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673</v>
      </c>
    </row>
    <row r="172" spans="2:65" s="1" customFormat="1" ht="38.25" customHeight="1">
      <c r="B172" s="145"/>
      <c r="C172" s="146" t="s">
        <v>349</v>
      </c>
      <c r="D172" s="146" t="s">
        <v>174</v>
      </c>
      <c r="E172" s="147" t="s">
        <v>674</v>
      </c>
      <c r="F172" s="220" t="s">
        <v>675</v>
      </c>
      <c r="G172" s="220"/>
      <c r="H172" s="220"/>
      <c r="I172" s="220"/>
      <c r="J172" s="148" t="s">
        <v>186</v>
      </c>
      <c r="K172" s="149">
        <v>6</v>
      </c>
      <c r="L172" s="221"/>
      <c r="M172" s="221"/>
      <c r="N172" s="221">
        <f t="shared" si="10"/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1.981</v>
      </c>
      <c r="W172" s="152">
        <f t="shared" si="11"/>
        <v>11.886000000000001</v>
      </c>
      <c r="X172" s="152">
        <v>0</v>
      </c>
      <c r="Y172" s="152">
        <f t="shared" si="12"/>
        <v>0</v>
      </c>
      <c r="Z172" s="152">
        <v>0</v>
      </c>
      <c r="AA172" s="153">
        <f t="shared" si="13"/>
        <v>0</v>
      </c>
      <c r="AR172" s="19" t="s">
        <v>178</v>
      </c>
      <c r="AT172" s="19" t="s">
        <v>174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676</v>
      </c>
    </row>
    <row r="173" spans="2:65" s="1" customFormat="1" ht="16.5" customHeight="1">
      <c r="B173" s="145"/>
      <c r="C173" s="155" t="s">
        <v>353</v>
      </c>
      <c r="D173" s="155" t="s">
        <v>238</v>
      </c>
      <c r="E173" s="156" t="s">
        <v>677</v>
      </c>
      <c r="F173" s="235" t="s">
        <v>678</v>
      </c>
      <c r="G173" s="235"/>
      <c r="H173" s="235"/>
      <c r="I173" s="235"/>
      <c r="J173" s="157" t="s">
        <v>177</v>
      </c>
      <c r="K173" s="158">
        <v>3</v>
      </c>
      <c r="L173" s="236"/>
      <c r="M173" s="236"/>
      <c r="N173" s="236">
        <f t="shared" si="10"/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0.02902</v>
      </c>
      <c r="Y173" s="152">
        <f t="shared" si="12"/>
        <v>0.08706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679</v>
      </c>
    </row>
    <row r="174" spans="2:65" s="1" customFormat="1" ht="38.25" customHeight="1">
      <c r="B174" s="145"/>
      <c r="C174" s="146" t="s">
        <v>357</v>
      </c>
      <c r="D174" s="146" t="s">
        <v>174</v>
      </c>
      <c r="E174" s="147" t="s">
        <v>511</v>
      </c>
      <c r="F174" s="220" t="s">
        <v>512</v>
      </c>
      <c r="G174" s="220"/>
      <c r="H174" s="220"/>
      <c r="I174" s="220"/>
      <c r="J174" s="148" t="s">
        <v>186</v>
      </c>
      <c r="K174" s="149">
        <v>16</v>
      </c>
      <c r="L174" s="221"/>
      <c r="M174" s="221"/>
      <c r="N174" s="221">
        <f t="shared" si="10"/>
        <v>0</v>
      </c>
      <c r="O174" s="221"/>
      <c r="P174" s="221"/>
      <c r="Q174" s="221"/>
      <c r="R174" s="150"/>
      <c r="T174" s="151" t="s">
        <v>5</v>
      </c>
      <c r="U174" s="41" t="s">
        <v>40</v>
      </c>
      <c r="V174" s="152">
        <v>1.337</v>
      </c>
      <c r="W174" s="152">
        <f t="shared" si="11"/>
        <v>21.392</v>
      </c>
      <c r="X174" s="152">
        <v>0.00012</v>
      </c>
      <c r="Y174" s="152">
        <f t="shared" si="12"/>
        <v>0.00192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513</v>
      </c>
    </row>
    <row r="175" spans="2:65" s="1" customFormat="1" ht="25.5" customHeight="1">
      <c r="B175" s="145"/>
      <c r="C175" s="146" t="s">
        <v>361</v>
      </c>
      <c r="D175" s="146" t="s">
        <v>174</v>
      </c>
      <c r="E175" s="147" t="s">
        <v>514</v>
      </c>
      <c r="F175" s="220" t="s">
        <v>515</v>
      </c>
      <c r="G175" s="220"/>
      <c r="H175" s="220"/>
      <c r="I175" s="220"/>
      <c r="J175" s="148" t="s">
        <v>186</v>
      </c>
      <c r="K175" s="149">
        <v>16</v>
      </c>
      <c r="L175" s="221"/>
      <c r="M175" s="221"/>
      <c r="N175" s="221">
        <f t="shared" si="10"/>
        <v>0</v>
      </c>
      <c r="O175" s="221"/>
      <c r="P175" s="221"/>
      <c r="Q175" s="221"/>
      <c r="R175" s="150"/>
      <c r="T175" s="151" t="s">
        <v>5</v>
      </c>
      <c r="U175" s="41" t="s">
        <v>40</v>
      </c>
      <c r="V175" s="152">
        <v>1.864</v>
      </c>
      <c r="W175" s="152">
        <f t="shared" si="11"/>
        <v>29.824</v>
      </c>
      <c r="X175" s="152">
        <v>0</v>
      </c>
      <c r="Y175" s="152">
        <f t="shared" si="12"/>
        <v>0</v>
      </c>
      <c r="Z175" s="152">
        <v>0</v>
      </c>
      <c r="AA175" s="153">
        <f t="shared" si="13"/>
        <v>0</v>
      </c>
      <c r="AR175" s="19" t="s">
        <v>178</v>
      </c>
      <c r="AT175" s="19" t="s">
        <v>174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516</v>
      </c>
    </row>
    <row r="176" spans="2:65" s="1" customFormat="1" ht="38.25" customHeight="1">
      <c r="B176" s="145"/>
      <c r="C176" s="155" t="s">
        <v>365</v>
      </c>
      <c r="D176" s="155" t="s">
        <v>238</v>
      </c>
      <c r="E176" s="156" t="s">
        <v>517</v>
      </c>
      <c r="F176" s="235" t="s">
        <v>518</v>
      </c>
      <c r="G176" s="235"/>
      <c r="H176" s="235"/>
      <c r="I176" s="235"/>
      <c r="J176" s="157" t="s">
        <v>186</v>
      </c>
      <c r="K176" s="158">
        <v>16</v>
      </c>
      <c r="L176" s="236"/>
      <c r="M176" s="236"/>
      <c r="N176" s="236">
        <f t="shared" si="10"/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0</v>
      </c>
      <c r="W176" s="152">
        <f t="shared" si="11"/>
        <v>0</v>
      </c>
      <c r="X176" s="152">
        <v>0.0048</v>
      </c>
      <c r="Y176" s="152">
        <f t="shared" si="12"/>
        <v>0.0768</v>
      </c>
      <c r="Z176" s="152">
        <v>0</v>
      </c>
      <c r="AA176" s="153">
        <f t="shared" si="13"/>
        <v>0</v>
      </c>
      <c r="AR176" s="19" t="s">
        <v>204</v>
      </c>
      <c r="AT176" s="19" t="s">
        <v>238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519</v>
      </c>
    </row>
    <row r="177" spans="2:65" s="1" customFormat="1" ht="25.5" customHeight="1">
      <c r="B177" s="145"/>
      <c r="C177" s="146" t="s">
        <v>369</v>
      </c>
      <c r="D177" s="146" t="s">
        <v>174</v>
      </c>
      <c r="E177" s="147" t="s">
        <v>294</v>
      </c>
      <c r="F177" s="220" t="s">
        <v>295</v>
      </c>
      <c r="G177" s="220"/>
      <c r="H177" s="220"/>
      <c r="I177" s="220"/>
      <c r="J177" s="148" t="s">
        <v>186</v>
      </c>
      <c r="K177" s="149">
        <v>32</v>
      </c>
      <c r="L177" s="221"/>
      <c r="M177" s="221"/>
      <c r="N177" s="221">
        <f t="shared" si="10"/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1.248</v>
      </c>
      <c r="W177" s="152">
        <f t="shared" si="11"/>
        <v>39.936</v>
      </c>
      <c r="X177" s="152">
        <v>0.0001</v>
      </c>
      <c r="Y177" s="152">
        <f t="shared" si="12"/>
        <v>0.0032</v>
      </c>
      <c r="Z177" s="152">
        <v>0</v>
      </c>
      <c r="AA177" s="153">
        <f t="shared" si="13"/>
        <v>0</v>
      </c>
      <c r="AR177" s="19" t="s">
        <v>178</v>
      </c>
      <c r="AT177" s="19" t="s">
        <v>174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520</v>
      </c>
    </row>
    <row r="178" spans="2:65" s="1" customFormat="1" ht="25.5" customHeight="1">
      <c r="B178" s="145"/>
      <c r="C178" s="155" t="s">
        <v>373</v>
      </c>
      <c r="D178" s="155" t="s">
        <v>238</v>
      </c>
      <c r="E178" s="156" t="s">
        <v>298</v>
      </c>
      <c r="F178" s="235" t="s">
        <v>299</v>
      </c>
      <c r="G178" s="235"/>
      <c r="H178" s="235"/>
      <c r="I178" s="235"/>
      <c r="J178" s="157" t="s">
        <v>186</v>
      </c>
      <c r="K178" s="158">
        <v>32</v>
      </c>
      <c r="L178" s="236"/>
      <c r="M178" s="236"/>
      <c r="N178" s="236">
        <f t="shared" si="10"/>
        <v>0</v>
      </c>
      <c r="O178" s="221"/>
      <c r="P178" s="221"/>
      <c r="Q178" s="221"/>
      <c r="R178" s="150"/>
      <c r="T178" s="151" t="s">
        <v>5</v>
      </c>
      <c r="U178" s="41" t="s">
        <v>40</v>
      </c>
      <c r="V178" s="152">
        <v>0</v>
      </c>
      <c r="W178" s="152">
        <f t="shared" si="11"/>
        <v>0</v>
      </c>
      <c r="X178" s="152">
        <v>0.00184</v>
      </c>
      <c r="Y178" s="152">
        <f t="shared" si="12"/>
        <v>0.05888</v>
      </c>
      <c r="Z178" s="152">
        <v>0</v>
      </c>
      <c r="AA178" s="153">
        <f t="shared" si="13"/>
        <v>0</v>
      </c>
      <c r="AR178" s="19" t="s">
        <v>204</v>
      </c>
      <c r="AT178" s="19" t="s">
        <v>238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521</v>
      </c>
    </row>
    <row r="179" spans="2:65" s="1" customFormat="1" ht="38.25" customHeight="1">
      <c r="B179" s="145"/>
      <c r="C179" s="146" t="s">
        <v>377</v>
      </c>
      <c r="D179" s="146" t="s">
        <v>174</v>
      </c>
      <c r="E179" s="147" t="s">
        <v>522</v>
      </c>
      <c r="F179" s="220" t="s">
        <v>523</v>
      </c>
      <c r="G179" s="220"/>
      <c r="H179" s="220"/>
      <c r="I179" s="220"/>
      <c r="J179" s="148" t="s">
        <v>186</v>
      </c>
      <c r="K179" s="149">
        <v>1</v>
      </c>
      <c r="L179" s="221"/>
      <c r="M179" s="221"/>
      <c r="N179" s="221">
        <f t="shared" si="10"/>
        <v>0</v>
      </c>
      <c r="O179" s="221"/>
      <c r="P179" s="221"/>
      <c r="Q179" s="221"/>
      <c r="R179" s="150"/>
      <c r="T179" s="151" t="s">
        <v>5</v>
      </c>
      <c r="U179" s="41" t="s">
        <v>40</v>
      </c>
      <c r="V179" s="152">
        <v>1.687</v>
      </c>
      <c r="W179" s="152">
        <f t="shared" si="11"/>
        <v>1.687</v>
      </c>
      <c r="X179" s="152">
        <v>0.00017</v>
      </c>
      <c r="Y179" s="152">
        <f t="shared" si="12"/>
        <v>0.00017</v>
      </c>
      <c r="Z179" s="152">
        <v>0</v>
      </c>
      <c r="AA179" s="153">
        <f t="shared" si="13"/>
        <v>0</v>
      </c>
      <c r="AR179" s="19" t="s">
        <v>178</v>
      </c>
      <c r="AT179" s="19" t="s">
        <v>174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524</v>
      </c>
    </row>
    <row r="180" spans="2:65" s="1" customFormat="1" ht="25.5" customHeight="1">
      <c r="B180" s="145"/>
      <c r="C180" s="146" t="s">
        <v>381</v>
      </c>
      <c r="D180" s="146" t="s">
        <v>174</v>
      </c>
      <c r="E180" s="147" t="s">
        <v>525</v>
      </c>
      <c r="F180" s="220" t="s">
        <v>526</v>
      </c>
      <c r="G180" s="220"/>
      <c r="H180" s="220"/>
      <c r="I180" s="220"/>
      <c r="J180" s="148" t="s">
        <v>186</v>
      </c>
      <c r="K180" s="149">
        <v>1</v>
      </c>
      <c r="L180" s="221"/>
      <c r="M180" s="221"/>
      <c r="N180" s="221">
        <f t="shared" si="10"/>
        <v>0</v>
      </c>
      <c r="O180" s="221"/>
      <c r="P180" s="221"/>
      <c r="Q180" s="221"/>
      <c r="R180" s="150"/>
      <c r="T180" s="151" t="s">
        <v>5</v>
      </c>
      <c r="U180" s="41" t="s">
        <v>40</v>
      </c>
      <c r="V180" s="152">
        <v>2.179</v>
      </c>
      <c r="W180" s="152">
        <f t="shared" si="11"/>
        <v>2.179</v>
      </c>
      <c r="X180" s="152">
        <v>0</v>
      </c>
      <c r="Y180" s="152">
        <f t="shared" si="12"/>
        <v>0</v>
      </c>
      <c r="Z180" s="152">
        <v>0</v>
      </c>
      <c r="AA180" s="153">
        <f t="shared" si="13"/>
        <v>0</v>
      </c>
      <c r="AR180" s="19" t="s">
        <v>178</v>
      </c>
      <c r="AT180" s="19" t="s">
        <v>174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527</v>
      </c>
    </row>
    <row r="181" spans="2:65" s="1" customFormat="1" ht="38.25" customHeight="1">
      <c r="B181" s="145"/>
      <c r="C181" s="155" t="s">
        <v>385</v>
      </c>
      <c r="D181" s="155" t="s">
        <v>238</v>
      </c>
      <c r="E181" s="156" t="s">
        <v>528</v>
      </c>
      <c r="F181" s="235" t="s">
        <v>529</v>
      </c>
      <c r="G181" s="235"/>
      <c r="H181" s="235"/>
      <c r="I181" s="235"/>
      <c r="J181" s="157" t="s">
        <v>186</v>
      </c>
      <c r="K181" s="158">
        <v>1</v>
      </c>
      <c r="L181" s="236"/>
      <c r="M181" s="236"/>
      <c r="N181" s="236">
        <f t="shared" si="10"/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</v>
      </c>
      <c r="W181" s="152">
        <f t="shared" si="11"/>
        <v>0</v>
      </c>
      <c r="X181" s="152">
        <v>0.0056</v>
      </c>
      <c r="Y181" s="152">
        <f t="shared" si="12"/>
        <v>0.0056</v>
      </c>
      <c r="Z181" s="152">
        <v>0</v>
      </c>
      <c r="AA181" s="153">
        <f t="shared" si="13"/>
        <v>0</v>
      </c>
      <c r="AR181" s="19" t="s">
        <v>204</v>
      </c>
      <c r="AT181" s="19" t="s">
        <v>238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530</v>
      </c>
    </row>
    <row r="182" spans="2:65" s="1" customFormat="1" ht="25.5" customHeight="1">
      <c r="B182" s="145"/>
      <c r="C182" s="146" t="s">
        <v>389</v>
      </c>
      <c r="D182" s="146" t="s">
        <v>174</v>
      </c>
      <c r="E182" s="147" t="s">
        <v>318</v>
      </c>
      <c r="F182" s="220" t="s">
        <v>319</v>
      </c>
      <c r="G182" s="220"/>
      <c r="H182" s="220"/>
      <c r="I182" s="220"/>
      <c r="J182" s="148" t="s">
        <v>186</v>
      </c>
      <c r="K182" s="149">
        <v>2</v>
      </c>
      <c r="L182" s="221"/>
      <c r="M182" s="221"/>
      <c r="N182" s="221">
        <f t="shared" si="10"/>
        <v>0</v>
      </c>
      <c r="O182" s="221"/>
      <c r="P182" s="221"/>
      <c r="Q182" s="221"/>
      <c r="R182" s="150"/>
      <c r="T182" s="151" t="s">
        <v>5</v>
      </c>
      <c r="U182" s="41" t="s">
        <v>40</v>
      </c>
      <c r="V182" s="152">
        <v>1.5</v>
      </c>
      <c r="W182" s="152">
        <f t="shared" si="11"/>
        <v>3</v>
      </c>
      <c r="X182" s="152">
        <v>0.0001</v>
      </c>
      <c r="Y182" s="152">
        <f t="shared" si="12"/>
        <v>0.0002</v>
      </c>
      <c r="Z182" s="152">
        <v>0</v>
      </c>
      <c r="AA182" s="153">
        <f t="shared" si="13"/>
        <v>0</v>
      </c>
      <c r="AR182" s="19" t="s">
        <v>178</v>
      </c>
      <c r="AT182" s="19" t="s">
        <v>174</v>
      </c>
      <c r="AU182" s="19" t="s">
        <v>111</v>
      </c>
      <c r="AY182" s="19" t="s">
        <v>173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83</v>
      </c>
      <c r="BK182" s="154">
        <f t="shared" si="19"/>
        <v>0</v>
      </c>
      <c r="BL182" s="19" t="s">
        <v>178</v>
      </c>
      <c r="BM182" s="19" t="s">
        <v>531</v>
      </c>
    </row>
    <row r="183" spans="2:65" s="1" customFormat="1" ht="25.5" customHeight="1">
      <c r="B183" s="145"/>
      <c r="C183" s="155" t="s">
        <v>393</v>
      </c>
      <c r="D183" s="155" t="s">
        <v>238</v>
      </c>
      <c r="E183" s="156" t="s">
        <v>322</v>
      </c>
      <c r="F183" s="235" t="s">
        <v>323</v>
      </c>
      <c r="G183" s="235"/>
      <c r="H183" s="235"/>
      <c r="I183" s="235"/>
      <c r="J183" s="157" t="s">
        <v>186</v>
      </c>
      <c r="K183" s="158">
        <v>2</v>
      </c>
      <c r="L183" s="236"/>
      <c r="M183" s="236"/>
      <c r="N183" s="236">
        <f t="shared" si="10"/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0</v>
      </c>
      <c r="W183" s="152">
        <f t="shared" si="11"/>
        <v>0</v>
      </c>
      <c r="X183" s="152">
        <v>0.00522</v>
      </c>
      <c r="Y183" s="152">
        <f t="shared" si="12"/>
        <v>0.01044</v>
      </c>
      <c r="Z183" s="152">
        <v>0</v>
      </c>
      <c r="AA183" s="153">
        <f t="shared" si="13"/>
        <v>0</v>
      </c>
      <c r="AR183" s="19" t="s">
        <v>204</v>
      </c>
      <c r="AT183" s="19" t="s">
        <v>238</v>
      </c>
      <c r="AU183" s="19" t="s">
        <v>111</v>
      </c>
      <c r="AY183" s="19" t="s">
        <v>173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83</v>
      </c>
      <c r="BK183" s="154">
        <f t="shared" si="19"/>
        <v>0</v>
      </c>
      <c r="BL183" s="19" t="s">
        <v>178</v>
      </c>
      <c r="BM183" s="19" t="s">
        <v>532</v>
      </c>
    </row>
    <row r="184" spans="2:65" s="1" customFormat="1" ht="25.5" customHeight="1">
      <c r="B184" s="145"/>
      <c r="C184" s="146" t="s">
        <v>397</v>
      </c>
      <c r="D184" s="146" t="s">
        <v>174</v>
      </c>
      <c r="E184" s="147" t="s">
        <v>536</v>
      </c>
      <c r="F184" s="220" t="s">
        <v>537</v>
      </c>
      <c r="G184" s="220"/>
      <c r="H184" s="220"/>
      <c r="I184" s="220"/>
      <c r="J184" s="148" t="s">
        <v>177</v>
      </c>
      <c r="K184" s="149">
        <v>94.5</v>
      </c>
      <c r="L184" s="221"/>
      <c r="M184" s="221"/>
      <c r="N184" s="221">
        <f t="shared" si="10"/>
        <v>0</v>
      </c>
      <c r="O184" s="221"/>
      <c r="P184" s="221"/>
      <c r="Q184" s="221"/>
      <c r="R184" s="150"/>
      <c r="T184" s="151" t="s">
        <v>5</v>
      </c>
      <c r="U184" s="41" t="s">
        <v>40</v>
      </c>
      <c r="V184" s="152">
        <v>0.055</v>
      </c>
      <c r="W184" s="152">
        <f t="shared" si="11"/>
        <v>5.1975</v>
      </c>
      <c r="X184" s="152">
        <v>0</v>
      </c>
      <c r="Y184" s="152">
        <f t="shared" si="12"/>
        <v>0</v>
      </c>
      <c r="Z184" s="152">
        <v>0</v>
      </c>
      <c r="AA184" s="153">
        <f t="shared" si="13"/>
        <v>0</v>
      </c>
      <c r="AR184" s="19" t="s">
        <v>178</v>
      </c>
      <c r="AT184" s="19" t="s">
        <v>174</v>
      </c>
      <c r="AU184" s="19" t="s">
        <v>111</v>
      </c>
      <c r="AY184" s="19" t="s">
        <v>173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83</v>
      </c>
      <c r="BK184" s="154">
        <f t="shared" si="19"/>
        <v>0</v>
      </c>
      <c r="BL184" s="19" t="s">
        <v>178</v>
      </c>
      <c r="BM184" s="19" t="s">
        <v>396</v>
      </c>
    </row>
    <row r="185" spans="2:63" s="10" customFormat="1" ht="29.85" customHeight="1">
      <c r="B185" s="134"/>
      <c r="C185" s="135"/>
      <c r="D185" s="144" t="s">
        <v>149</v>
      </c>
      <c r="E185" s="144"/>
      <c r="F185" s="144"/>
      <c r="G185" s="144"/>
      <c r="H185" s="144"/>
      <c r="I185" s="144"/>
      <c r="J185" s="144"/>
      <c r="K185" s="144"/>
      <c r="L185" s="144"/>
      <c r="M185" s="144"/>
      <c r="N185" s="228">
        <f>BK185</f>
        <v>0</v>
      </c>
      <c r="O185" s="229"/>
      <c r="P185" s="229"/>
      <c r="Q185" s="229"/>
      <c r="R185" s="137"/>
      <c r="T185" s="138"/>
      <c r="U185" s="135"/>
      <c r="V185" s="135"/>
      <c r="W185" s="139">
        <f>W186</f>
        <v>413.76804</v>
      </c>
      <c r="X185" s="135"/>
      <c r="Y185" s="139">
        <f>Y186</f>
        <v>0</v>
      </c>
      <c r="Z185" s="135"/>
      <c r="AA185" s="140">
        <f>AA186</f>
        <v>0</v>
      </c>
      <c r="AR185" s="141" t="s">
        <v>83</v>
      </c>
      <c r="AT185" s="142" t="s">
        <v>74</v>
      </c>
      <c r="AU185" s="142" t="s">
        <v>83</v>
      </c>
      <c r="AY185" s="141" t="s">
        <v>173</v>
      </c>
      <c r="BK185" s="143">
        <f>BK186</f>
        <v>0</v>
      </c>
    </row>
    <row r="186" spans="2:65" s="1" customFormat="1" ht="25.5" customHeight="1">
      <c r="B186" s="145"/>
      <c r="C186" s="146" t="s">
        <v>401</v>
      </c>
      <c r="D186" s="146" t="s">
        <v>174</v>
      </c>
      <c r="E186" s="147" t="s">
        <v>434</v>
      </c>
      <c r="F186" s="220" t="s">
        <v>435</v>
      </c>
      <c r="G186" s="220"/>
      <c r="H186" s="220"/>
      <c r="I186" s="220"/>
      <c r="J186" s="148" t="s">
        <v>232</v>
      </c>
      <c r="K186" s="149">
        <v>279.573</v>
      </c>
      <c r="L186" s="221"/>
      <c r="M186" s="221"/>
      <c r="N186" s="221">
        <f>ROUND(L186*K186,2)</f>
        <v>0</v>
      </c>
      <c r="O186" s="221"/>
      <c r="P186" s="221"/>
      <c r="Q186" s="221"/>
      <c r="R186" s="150"/>
      <c r="T186" s="151" t="s">
        <v>5</v>
      </c>
      <c r="U186" s="41" t="s">
        <v>40</v>
      </c>
      <c r="V186" s="152">
        <v>1.48</v>
      </c>
      <c r="W186" s="152">
        <f>V186*K186</f>
        <v>413.76804</v>
      </c>
      <c r="X186" s="152">
        <v>0</v>
      </c>
      <c r="Y186" s="152">
        <f>X186*K186</f>
        <v>0</v>
      </c>
      <c r="Z186" s="152">
        <v>0</v>
      </c>
      <c r="AA186" s="153">
        <f>Z186*K186</f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>IF(U186="základní",N186,0)</f>
        <v>0</v>
      </c>
      <c r="BF186" s="154">
        <f>IF(U186="snížená",N186,0)</f>
        <v>0</v>
      </c>
      <c r="BG186" s="154">
        <f>IF(U186="zákl. přenesená",N186,0)</f>
        <v>0</v>
      </c>
      <c r="BH186" s="154">
        <f>IF(U186="sníž. přenesená",N186,0)</f>
        <v>0</v>
      </c>
      <c r="BI186" s="154">
        <f>IF(U186="nulová",N186,0)</f>
        <v>0</v>
      </c>
      <c r="BJ186" s="19" t="s">
        <v>83</v>
      </c>
      <c r="BK186" s="154">
        <f>ROUND(L186*K186,2)</f>
        <v>0</v>
      </c>
      <c r="BL186" s="19" t="s">
        <v>178</v>
      </c>
      <c r="BM186" s="19" t="s">
        <v>436</v>
      </c>
    </row>
    <row r="187" spans="2:63" s="10" customFormat="1" ht="37.35" customHeight="1">
      <c r="B187" s="134"/>
      <c r="C187" s="135"/>
      <c r="D187" s="136" t="s">
        <v>150</v>
      </c>
      <c r="E187" s="136"/>
      <c r="F187" s="136"/>
      <c r="G187" s="136"/>
      <c r="H187" s="136"/>
      <c r="I187" s="136"/>
      <c r="J187" s="136"/>
      <c r="K187" s="136"/>
      <c r="L187" s="136"/>
      <c r="M187" s="136"/>
      <c r="N187" s="230">
        <f>BK187</f>
        <v>0</v>
      </c>
      <c r="O187" s="231"/>
      <c r="P187" s="231"/>
      <c r="Q187" s="231"/>
      <c r="R187" s="137"/>
      <c r="T187" s="138"/>
      <c r="U187" s="135"/>
      <c r="V187" s="135"/>
      <c r="W187" s="139">
        <f>W188</f>
        <v>240.51</v>
      </c>
      <c r="X187" s="135"/>
      <c r="Y187" s="139">
        <f>Y188</f>
        <v>0.262</v>
      </c>
      <c r="Z187" s="135"/>
      <c r="AA187" s="140">
        <f>AA188</f>
        <v>0</v>
      </c>
      <c r="AR187" s="141" t="s">
        <v>83</v>
      </c>
      <c r="AT187" s="142" t="s">
        <v>74</v>
      </c>
      <c r="AU187" s="142" t="s">
        <v>75</v>
      </c>
      <c r="AY187" s="141" t="s">
        <v>173</v>
      </c>
      <c r="BK187" s="143">
        <f>BK188</f>
        <v>0</v>
      </c>
    </row>
    <row r="188" spans="2:63" s="10" customFormat="1" ht="19.9" customHeight="1">
      <c r="B188" s="134"/>
      <c r="C188" s="135"/>
      <c r="D188" s="144" t="s">
        <v>151</v>
      </c>
      <c r="E188" s="144"/>
      <c r="F188" s="144"/>
      <c r="G188" s="144"/>
      <c r="H188" s="144"/>
      <c r="I188" s="144"/>
      <c r="J188" s="144"/>
      <c r="K188" s="144"/>
      <c r="L188" s="144"/>
      <c r="M188" s="144"/>
      <c r="N188" s="226">
        <f>BK188</f>
        <v>0</v>
      </c>
      <c r="O188" s="227"/>
      <c r="P188" s="227"/>
      <c r="Q188" s="227"/>
      <c r="R188" s="137"/>
      <c r="T188" s="138"/>
      <c r="U188" s="135"/>
      <c r="V188" s="135"/>
      <c r="W188" s="139">
        <f>SUM(W189:W191)</f>
        <v>240.51</v>
      </c>
      <c r="X188" s="135"/>
      <c r="Y188" s="139">
        <f>SUM(Y189:Y191)</f>
        <v>0.262</v>
      </c>
      <c r="Z188" s="135"/>
      <c r="AA188" s="140">
        <f>SUM(AA189:AA191)</f>
        <v>0</v>
      </c>
      <c r="AR188" s="141" t="s">
        <v>83</v>
      </c>
      <c r="AT188" s="142" t="s">
        <v>74</v>
      </c>
      <c r="AU188" s="142" t="s">
        <v>83</v>
      </c>
      <c r="AY188" s="141" t="s">
        <v>173</v>
      </c>
      <c r="BK188" s="143">
        <f>SUM(BK189:BK191)</f>
        <v>0</v>
      </c>
    </row>
    <row r="189" spans="2:65" s="1" customFormat="1" ht="25.5" customHeight="1">
      <c r="B189" s="145"/>
      <c r="C189" s="146" t="s">
        <v>405</v>
      </c>
      <c r="D189" s="146" t="s">
        <v>174</v>
      </c>
      <c r="E189" s="147" t="s">
        <v>438</v>
      </c>
      <c r="F189" s="220" t="s">
        <v>439</v>
      </c>
      <c r="G189" s="220"/>
      <c r="H189" s="220"/>
      <c r="I189" s="220"/>
      <c r="J189" s="148" t="s">
        <v>177</v>
      </c>
      <c r="K189" s="149">
        <v>30</v>
      </c>
      <c r="L189" s="221"/>
      <c r="M189" s="221"/>
      <c r="N189" s="221">
        <f>ROUND(L189*K189,2)</f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8.017</v>
      </c>
      <c r="W189" s="152">
        <f>V189*K189</f>
        <v>240.51</v>
      </c>
      <c r="X189" s="152">
        <v>0.00812</v>
      </c>
      <c r="Y189" s="152">
        <f>X189*K189</f>
        <v>0.2436</v>
      </c>
      <c r="Z189" s="152">
        <v>0</v>
      </c>
      <c r="AA189" s="153">
        <f>Z189*K189</f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178</v>
      </c>
      <c r="BM189" s="19" t="s">
        <v>680</v>
      </c>
    </row>
    <row r="190" spans="2:65" s="1" customFormat="1" ht="25.5" customHeight="1">
      <c r="B190" s="145"/>
      <c r="C190" s="162" t="s">
        <v>409</v>
      </c>
      <c r="D190" s="162" t="s">
        <v>238</v>
      </c>
      <c r="E190" s="163" t="s">
        <v>442</v>
      </c>
      <c r="F190" s="232" t="s">
        <v>443</v>
      </c>
      <c r="G190" s="232"/>
      <c r="H190" s="232"/>
      <c r="I190" s="232"/>
      <c r="J190" s="164" t="s">
        <v>186</v>
      </c>
      <c r="K190" s="165">
        <v>10</v>
      </c>
      <c r="L190" s="233"/>
      <c r="M190" s="233"/>
      <c r="N190" s="233">
        <f>ROUND(L190*K190,2)</f>
        <v>0</v>
      </c>
      <c r="O190" s="234"/>
      <c r="P190" s="234"/>
      <c r="Q190" s="234"/>
      <c r="R190" s="150"/>
      <c r="T190" s="151" t="s">
        <v>5</v>
      </c>
      <c r="U190" s="41" t="s">
        <v>40</v>
      </c>
      <c r="V190" s="152">
        <v>0</v>
      </c>
      <c r="W190" s="152">
        <f>V190*K190</f>
        <v>0</v>
      </c>
      <c r="X190" s="152">
        <v>0.0014</v>
      </c>
      <c r="Y190" s="152">
        <f>X190*K190</f>
        <v>0.014</v>
      </c>
      <c r="Z190" s="152">
        <v>0</v>
      </c>
      <c r="AA190" s="153">
        <f>Z190*K190</f>
        <v>0</v>
      </c>
      <c r="AR190" s="19" t="s">
        <v>444</v>
      </c>
      <c r="AT190" s="19" t="s">
        <v>238</v>
      </c>
      <c r="AU190" s="19" t="s">
        <v>111</v>
      </c>
      <c r="AY190" s="19" t="s">
        <v>173</v>
      </c>
      <c r="BE190" s="154">
        <f>IF(U190="základní",N190,0)</f>
        <v>0</v>
      </c>
      <c r="BF190" s="154">
        <f>IF(U190="snížená",N190,0)</f>
        <v>0</v>
      </c>
      <c r="BG190" s="154">
        <f>IF(U190="zákl. přenesená",N190,0)</f>
        <v>0</v>
      </c>
      <c r="BH190" s="154">
        <f>IF(U190="sníž. přenesená",N190,0)</f>
        <v>0</v>
      </c>
      <c r="BI190" s="154">
        <f>IF(U190="nulová",N190,0)</f>
        <v>0</v>
      </c>
      <c r="BJ190" s="19" t="s">
        <v>83</v>
      </c>
      <c r="BK190" s="154">
        <f>ROUND(L190*K190,2)</f>
        <v>0</v>
      </c>
      <c r="BL190" s="19" t="s">
        <v>444</v>
      </c>
      <c r="BM190" s="19" t="s">
        <v>681</v>
      </c>
    </row>
    <row r="191" spans="2:65" s="1" customFormat="1" ht="25.5" customHeight="1">
      <c r="B191" s="145"/>
      <c r="C191" s="162" t="s">
        <v>413</v>
      </c>
      <c r="D191" s="162" t="s">
        <v>238</v>
      </c>
      <c r="E191" s="163" t="s">
        <v>447</v>
      </c>
      <c r="F191" s="232" t="s">
        <v>448</v>
      </c>
      <c r="G191" s="232"/>
      <c r="H191" s="232"/>
      <c r="I191" s="232"/>
      <c r="J191" s="164" t="s">
        <v>186</v>
      </c>
      <c r="K191" s="165">
        <v>20</v>
      </c>
      <c r="L191" s="233"/>
      <c r="M191" s="233"/>
      <c r="N191" s="233">
        <f>ROUND(L191*K191,2)</f>
        <v>0</v>
      </c>
      <c r="O191" s="234"/>
      <c r="P191" s="234"/>
      <c r="Q191" s="234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0.00022</v>
      </c>
      <c r="Y191" s="152">
        <f>X191*K191</f>
        <v>0.0044</v>
      </c>
      <c r="Z191" s="152">
        <v>0</v>
      </c>
      <c r="AA191" s="153">
        <f>Z191*K191</f>
        <v>0</v>
      </c>
      <c r="AR191" s="19" t="s">
        <v>444</v>
      </c>
      <c r="AT191" s="19" t="s">
        <v>238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444</v>
      </c>
      <c r="BM191" s="19" t="s">
        <v>682</v>
      </c>
    </row>
    <row r="192" spans="2:63" s="10" customFormat="1" ht="37.35" customHeight="1">
      <c r="B192" s="134"/>
      <c r="C192" s="135"/>
      <c r="D192" s="136" t="s">
        <v>152</v>
      </c>
      <c r="E192" s="136"/>
      <c r="F192" s="136"/>
      <c r="G192" s="136"/>
      <c r="H192" s="136"/>
      <c r="I192" s="136"/>
      <c r="J192" s="136"/>
      <c r="K192" s="136"/>
      <c r="L192" s="136"/>
      <c r="M192" s="136"/>
      <c r="N192" s="230">
        <f>BK192</f>
        <v>0</v>
      </c>
      <c r="O192" s="231"/>
      <c r="P192" s="231"/>
      <c r="Q192" s="231"/>
      <c r="R192" s="137"/>
      <c r="T192" s="138"/>
      <c r="U192" s="135"/>
      <c r="V192" s="135"/>
      <c r="W192" s="139">
        <f>W193+W197+W199+W203+W207</f>
        <v>0</v>
      </c>
      <c r="X192" s="135"/>
      <c r="Y192" s="139">
        <f>Y193+Y197+Y199+Y203+Y207</f>
        <v>0</v>
      </c>
      <c r="Z192" s="135"/>
      <c r="AA192" s="140">
        <f>AA193+AA197+AA199+AA203+AA207</f>
        <v>0</v>
      </c>
      <c r="AR192" s="141" t="s">
        <v>191</v>
      </c>
      <c r="AT192" s="142" t="s">
        <v>74</v>
      </c>
      <c r="AU192" s="142" t="s">
        <v>75</v>
      </c>
      <c r="AY192" s="141" t="s">
        <v>173</v>
      </c>
      <c r="BK192" s="143">
        <f>BK193+BK197+BK199+BK203+BK207</f>
        <v>0</v>
      </c>
    </row>
    <row r="193" spans="2:63" s="10" customFormat="1" ht="19.9" customHeight="1">
      <c r="B193" s="134"/>
      <c r="C193" s="135"/>
      <c r="D193" s="144" t="s">
        <v>153</v>
      </c>
      <c r="E193" s="144"/>
      <c r="F193" s="144"/>
      <c r="G193" s="144"/>
      <c r="H193" s="144"/>
      <c r="I193" s="144"/>
      <c r="J193" s="144"/>
      <c r="K193" s="144"/>
      <c r="L193" s="144"/>
      <c r="M193" s="144"/>
      <c r="N193" s="226">
        <f>BK193</f>
        <v>0</v>
      </c>
      <c r="O193" s="227"/>
      <c r="P193" s="227"/>
      <c r="Q193" s="227"/>
      <c r="R193" s="137"/>
      <c r="T193" s="138"/>
      <c r="U193" s="135"/>
      <c r="V193" s="135"/>
      <c r="W193" s="139">
        <f>SUM(W194:W196)</f>
        <v>0</v>
      </c>
      <c r="X193" s="135"/>
      <c r="Y193" s="139">
        <f>SUM(Y194:Y196)</f>
        <v>0</v>
      </c>
      <c r="Z193" s="135"/>
      <c r="AA193" s="140">
        <f>SUM(AA194:AA196)</f>
        <v>0</v>
      </c>
      <c r="AR193" s="141" t="s">
        <v>191</v>
      </c>
      <c r="AT193" s="142" t="s">
        <v>74</v>
      </c>
      <c r="AU193" s="142" t="s">
        <v>83</v>
      </c>
      <c r="AY193" s="141" t="s">
        <v>173</v>
      </c>
      <c r="BK193" s="143">
        <f>SUM(BK194:BK196)</f>
        <v>0</v>
      </c>
    </row>
    <row r="194" spans="2:65" s="1" customFormat="1" ht="16.5" customHeight="1">
      <c r="B194" s="145"/>
      <c r="C194" s="146" t="s">
        <v>417</v>
      </c>
      <c r="D194" s="146" t="s">
        <v>174</v>
      </c>
      <c r="E194" s="147" t="s">
        <v>451</v>
      </c>
      <c r="F194" s="220" t="s">
        <v>452</v>
      </c>
      <c r="G194" s="220"/>
      <c r="H194" s="220"/>
      <c r="I194" s="220"/>
      <c r="J194" s="148" t="s">
        <v>453</v>
      </c>
      <c r="K194" s="149">
        <v>1</v>
      </c>
      <c r="L194" s="221"/>
      <c r="M194" s="221"/>
      <c r="N194" s="221">
        <f>ROUND(L194*K194,2)</f>
        <v>0</v>
      </c>
      <c r="O194" s="221"/>
      <c r="P194" s="221"/>
      <c r="Q194" s="221"/>
      <c r="R194" s="150"/>
      <c r="T194" s="151" t="s">
        <v>5</v>
      </c>
      <c r="U194" s="41" t="s">
        <v>40</v>
      </c>
      <c r="V194" s="152">
        <v>0</v>
      </c>
      <c r="W194" s="152">
        <f>V194*K194</f>
        <v>0</v>
      </c>
      <c r="X194" s="152">
        <v>0</v>
      </c>
      <c r="Y194" s="152">
        <f>X194*K194</f>
        <v>0</v>
      </c>
      <c r="Z194" s="152">
        <v>0</v>
      </c>
      <c r="AA194" s="153">
        <f>Z194*K194</f>
        <v>0</v>
      </c>
      <c r="AR194" s="19" t="s">
        <v>454</v>
      </c>
      <c r="AT194" s="19" t="s">
        <v>174</v>
      </c>
      <c r="AU194" s="19" t="s">
        <v>111</v>
      </c>
      <c r="AY194" s="19" t="s">
        <v>173</v>
      </c>
      <c r="BE194" s="154">
        <f>IF(U194="základní",N194,0)</f>
        <v>0</v>
      </c>
      <c r="BF194" s="154">
        <f>IF(U194="snížená",N194,0)</f>
        <v>0</v>
      </c>
      <c r="BG194" s="154">
        <f>IF(U194="zákl. přenesená",N194,0)</f>
        <v>0</v>
      </c>
      <c r="BH194" s="154">
        <f>IF(U194="sníž. přenesená",N194,0)</f>
        <v>0</v>
      </c>
      <c r="BI194" s="154">
        <f>IF(U194="nulová",N194,0)</f>
        <v>0</v>
      </c>
      <c r="BJ194" s="19" t="s">
        <v>83</v>
      </c>
      <c r="BK194" s="154">
        <f>ROUND(L194*K194,2)</f>
        <v>0</v>
      </c>
      <c r="BL194" s="19" t="s">
        <v>454</v>
      </c>
      <c r="BM194" s="19" t="s">
        <v>455</v>
      </c>
    </row>
    <row r="195" spans="2:65" s="1" customFormat="1" ht="16.5" customHeight="1">
      <c r="B195" s="145"/>
      <c r="C195" s="146" t="s">
        <v>421</v>
      </c>
      <c r="D195" s="146" t="s">
        <v>174</v>
      </c>
      <c r="E195" s="147" t="s">
        <v>457</v>
      </c>
      <c r="F195" s="220" t="s">
        <v>1405</v>
      </c>
      <c r="G195" s="220"/>
      <c r="H195" s="220"/>
      <c r="I195" s="220"/>
      <c r="J195" s="148" t="s">
        <v>453</v>
      </c>
      <c r="K195" s="149">
        <v>1</v>
      </c>
      <c r="L195" s="221"/>
      <c r="M195" s="221"/>
      <c r="N195" s="221">
        <f>ROUND(L195*K195,2)</f>
        <v>0</v>
      </c>
      <c r="O195" s="221"/>
      <c r="P195" s="221"/>
      <c r="Q195" s="221"/>
      <c r="R195" s="150"/>
      <c r="T195" s="151" t="s">
        <v>5</v>
      </c>
      <c r="U195" s="41" t="s">
        <v>40</v>
      </c>
      <c r="V195" s="152">
        <v>0</v>
      </c>
      <c r="W195" s="152">
        <f>V195*K195</f>
        <v>0</v>
      </c>
      <c r="X195" s="152">
        <v>0</v>
      </c>
      <c r="Y195" s="152">
        <f>X195*K195</f>
        <v>0</v>
      </c>
      <c r="Z195" s="152">
        <v>0</v>
      </c>
      <c r="AA195" s="153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458</v>
      </c>
    </row>
    <row r="196" spans="2:65" s="1" customFormat="1" ht="16.5" customHeight="1">
      <c r="B196" s="145"/>
      <c r="C196" s="146" t="s">
        <v>425</v>
      </c>
      <c r="D196" s="146" t="s">
        <v>174</v>
      </c>
      <c r="E196" s="147" t="s">
        <v>460</v>
      </c>
      <c r="F196" s="220" t="s">
        <v>461</v>
      </c>
      <c r="G196" s="220"/>
      <c r="H196" s="220"/>
      <c r="I196" s="220"/>
      <c r="J196" s="148" t="s">
        <v>453</v>
      </c>
      <c r="K196" s="149">
        <v>1</v>
      </c>
      <c r="L196" s="221"/>
      <c r="M196" s="221"/>
      <c r="N196" s="221">
        <f>ROUND(L196*K196,2)</f>
        <v>0</v>
      </c>
      <c r="O196" s="221"/>
      <c r="P196" s="221"/>
      <c r="Q196" s="221"/>
      <c r="R196" s="150"/>
      <c r="T196" s="151" t="s">
        <v>5</v>
      </c>
      <c r="U196" s="41" t="s">
        <v>40</v>
      </c>
      <c r="V196" s="152">
        <v>0</v>
      </c>
      <c r="W196" s="152">
        <f>V196*K196</f>
        <v>0</v>
      </c>
      <c r="X196" s="152">
        <v>0</v>
      </c>
      <c r="Y196" s="152">
        <f>X196*K196</f>
        <v>0</v>
      </c>
      <c r="Z196" s="152">
        <v>0</v>
      </c>
      <c r="AA196" s="153">
        <f>Z196*K196</f>
        <v>0</v>
      </c>
      <c r="AR196" s="19" t="s">
        <v>454</v>
      </c>
      <c r="AT196" s="19" t="s">
        <v>174</v>
      </c>
      <c r="AU196" s="19" t="s">
        <v>111</v>
      </c>
      <c r="AY196" s="19" t="s">
        <v>173</v>
      </c>
      <c r="BE196" s="154">
        <f>IF(U196="základní",N196,0)</f>
        <v>0</v>
      </c>
      <c r="BF196" s="154">
        <f>IF(U196="snížená",N196,0)</f>
        <v>0</v>
      </c>
      <c r="BG196" s="154">
        <f>IF(U196="zákl. přenesená",N196,0)</f>
        <v>0</v>
      </c>
      <c r="BH196" s="154">
        <f>IF(U196="sníž. přenesená",N196,0)</f>
        <v>0</v>
      </c>
      <c r="BI196" s="154">
        <f>IF(U196="nulová",N196,0)</f>
        <v>0</v>
      </c>
      <c r="BJ196" s="19" t="s">
        <v>83</v>
      </c>
      <c r="BK196" s="154">
        <f>ROUND(L196*K196,2)</f>
        <v>0</v>
      </c>
      <c r="BL196" s="19" t="s">
        <v>454</v>
      </c>
      <c r="BM196" s="19" t="s">
        <v>462</v>
      </c>
    </row>
    <row r="197" spans="2:63" s="10" customFormat="1" ht="29.85" customHeight="1">
      <c r="B197" s="134"/>
      <c r="C197" s="135"/>
      <c r="D197" s="144" t="s">
        <v>154</v>
      </c>
      <c r="E197" s="144"/>
      <c r="F197" s="144"/>
      <c r="G197" s="144"/>
      <c r="H197" s="144"/>
      <c r="I197" s="144"/>
      <c r="J197" s="144"/>
      <c r="K197" s="144"/>
      <c r="L197" s="144"/>
      <c r="M197" s="144"/>
      <c r="N197" s="228">
        <f>BK197</f>
        <v>0</v>
      </c>
      <c r="O197" s="229"/>
      <c r="P197" s="229"/>
      <c r="Q197" s="229"/>
      <c r="R197" s="137"/>
      <c r="T197" s="138"/>
      <c r="U197" s="135"/>
      <c r="V197" s="135"/>
      <c r="W197" s="139">
        <f>W198</f>
        <v>0</v>
      </c>
      <c r="X197" s="135"/>
      <c r="Y197" s="139">
        <f>Y198</f>
        <v>0</v>
      </c>
      <c r="Z197" s="135"/>
      <c r="AA197" s="140">
        <f>AA198</f>
        <v>0</v>
      </c>
      <c r="AR197" s="141" t="s">
        <v>191</v>
      </c>
      <c r="AT197" s="142" t="s">
        <v>74</v>
      </c>
      <c r="AU197" s="142" t="s">
        <v>83</v>
      </c>
      <c r="AY197" s="141" t="s">
        <v>173</v>
      </c>
      <c r="BK197" s="143">
        <f>BK198</f>
        <v>0</v>
      </c>
    </row>
    <row r="198" spans="2:65" s="1" customFormat="1" ht="16.5" customHeight="1">
      <c r="B198" s="145"/>
      <c r="C198" s="146" t="s">
        <v>429</v>
      </c>
      <c r="D198" s="146" t="s">
        <v>174</v>
      </c>
      <c r="E198" s="147" t="s">
        <v>464</v>
      </c>
      <c r="F198" s="220" t="s">
        <v>465</v>
      </c>
      <c r="G198" s="220"/>
      <c r="H198" s="220"/>
      <c r="I198" s="220"/>
      <c r="J198" s="148" t="s">
        <v>453</v>
      </c>
      <c r="K198" s="149">
        <v>1</v>
      </c>
      <c r="L198" s="221"/>
      <c r="M198" s="221"/>
      <c r="N198" s="221">
        <f>ROUND(L198*K198,2)</f>
        <v>0</v>
      </c>
      <c r="O198" s="221"/>
      <c r="P198" s="221"/>
      <c r="Q198" s="221"/>
      <c r="R198" s="150"/>
      <c r="T198" s="151" t="s">
        <v>5</v>
      </c>
      <c r="U198" s="41" t="s">
        <v>40</v>
      </c>
      <c r="V198" s="152">
        <v>0</v>
      </c>
      <c r="W198" s="152">
        <f>V198*K198</f>
        <v>0</v>
      </c>
      <c r="X198" s="152">
        <v>0</v>
      </c>
      <c r="Y198" s="152">
        <f>X198*K198</f>
        <v>0</v>
      </c>
      <c r="Z198" s="152">
        <v>0</v>
      </c>
      <c r="AA198" s="153">
        <f>Z198*K198</f>
        <v>0</v>
      </c>
      <c r="AR198" s="19" t="s">
        <v>454</v>
      </c>
      <c r="AT198" s="19" t="s">
        <v>174</v>
      </c>
      <c r="AU198" s="19" t="s">
        <v>111</v>
      </c>
      <c r="AY198" s="19" t="s">
        <v>173</v>
      </c>
      <c r="BE198" s="154">
        <f>IF(U198="základní",N198,0)</f>
        <v>0</v>
      </c>
      <c r="BF198" s="154">
        <f>IF(U198="snížená",N198,0)</f>
        <v>0</v>
      </c>
      <c r="BG198" s="154">
        <f>IF(U198="zákl. přenesená",N198,0)</f>
        <v>0</v>
      </c>
      <c r="BH198" s="154">
        <f>IF(U198="sníž. přenesená",N198,0)</f>
        <v>0</v>
      </c>
      <c r="BI198" s="154">
        <f>IF(U198="nulová",N198,0)</f>
        <v>0</v>
      </c>
      <c r="BJ198" s="19" t="s">
        <v>83</v>
      </c>
      <c r="BK198" s="154">
        <f>ROUND(L198*K198,2)</f>
        <v>0</v>
      </c>
      <c r="BL198" s="19" t="s">
        <v>454</v>
      </c>
      <c r="BM198" s="19" t="s">
        <v>466</v>
      </c>
    </row>
    <row r="199" spans="2:63" s="10" customFormat="1" ht="29.85" customHeight="1">
      <c r="B199" s="134"/>
      <c r="C199" s="135"/>
      <c r="D199" s="144" t="s">
        <v>155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SUM(W200:W202)</f>
        <v>0</v>
      </c>
      <c r="X199" s="135"/>
      <c r="Y199" s="139">
        <f>SUM(Y200:Y202)</f>
        <v>0</v>
      </c>
      <c r="Z199" s="135"/>
      <c r="AA199" s="140">
        <f>SUM(AA200:AA202)</f>
        <v>0</v>
      </c>
      <c r="AR199" s="141" t="s">
        <v>191</v>
      </c>
      <c r="AT199" s="142" t="s">
        <v>74</v>
      </c>
      <c r="AU199" s="142" t="s">
        <v>83</v>
      </c>
      <c r="AY199" s="141" t="s">
        <v>173</v>
      </c>
      <c r="BK199" s="143">
        <f>SUM(BK200:BK202)</f>
        <v>0</v>
      </c>
    </row>
    <row r="200" spans="2:65" s="1" customFormat="1" ht="16.5" customHeight="1">
      <c r="B200" s="145"/>
      <c r="C200" s="146" t="s">
        <v>433</v>
      </c>
      <c r="D200" s="146" t="s">
        <v>174</v>
      </c>
      <c r="E200" s="147" t="s">
        <v>468</v>
      </c>
      <c r="F200" s="220" t="s">
        <v>469</v>
      </c>
      <c r="G200" s="220"/>
      <c r="H200" s="220"/>
      <c r="I200" s="220"/>
      <c r="J200" s="148" t="s">
        <v>453</v>
      </c>
      <c r="K200" s="149">
        <v>1</v>
      </c>
      <c r="L200" s="221"/>
      <c r="M200" s="221"/>
      <c r="N200" s="221">
        <f>ROUND(L200*K200,2)</f>
        <v>0</v>
      </c>
      <c r="O200" s="221"/>
      <c r="P200" s="221"/>
      <c r="Q200" s="221"/>
      <c r="R200" s="150"/>
      <c r="T200" s="151" t="s">
        <v>5</v>
      </c>
      <c r="U200" s="41" t="s">
        <v>40</v>
      </c>
      <c r="V200" s="152">
        <v>0</v>
      </c>
      <c r="W200" s="152">
        <f>V200*K200</f>
        <v>0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454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454</v>
      </c>
      <c r="BM200" s="19" t="s">
        <v>470</v>
      </c>
    </row>
    <row r="201" spans="2:65" s="1" customFormat="1" ht="16.5" customHeight="1">
      <c r="B201" s="145"/>
      <c r="C201" s="146" t="s">
        <v>437</v>
      </c>
      <c r="D201" s="146" t="s">
        <v>174</v>
      </c>
      <c r="E201" s="147" t="s">
        <v>472</v>
      </c>
      <c r="F201" s="220" t="s">
        <v>473</v>
      </c>
      <c r="G201" s="220"/>
      <c r="H201" s="220"/>
      <c r="I201" s="220"/>
      <c r="J201" s="148" t="s">
        <v>453</v>
      </c>
      <c r="K201" s="149">
        <v>1</v>
      </c>
      <c r="L201" s="221"/>
      <c r="M201" s="221"/>
      <c r="N201" s="221">
        <f>ROUND(L201*K201,2)</f>
        <v>0</v>
      </c>
      <c r="O201" s="221"/>
      <c r="P201" s="221"/>
      <c r="Q201" s="221"/>
      <c r="R201" s="150"/>
      <c r="T201" s="151" t="s">
        <v>5</v>
      </c>
      <c r="U201" s="41" t="s">
        <v>40</v>
      </c>
      <c r="V201" s="152">
        <v>0</v>
      </c>
      <c r="W201" s="152">
        <f>V201*K201</f>
        <v>0</v>
      </c>
      <c r="X201" s="152">
        <v>0</v>
      </c>
      <c r="Y201" s="152">
        <f>X201*K201</f>
        <v>0</v>
      </c>
      <c r="Z201" s="152">
        <v>0</v>
      </c>
      <c r="AA201" s="153">
        <f>Z201*K201</f>
        <v>0</v>
      </c>
      <c r="AR201" s="19" t="s">
        <v>454</v>
      </c>
      <c r="AT201" s="19" t="s">
        <v>174</v>
      </c>
      <c r="AU201" s="19" t="s">
        <v>111</v>
      </c>
      <c r="AY201" s="19" t="s">
        <v>173</v>
      </c>
      <c r="BE201" s="154">
        <f>IF(U201="základní",N201,0)</f>
        <v>0</v>
      </c>
      <c r="BF201" s="154">
        <f>IF(U201="snížená",N201,0)</f>
        <v>0</v>
      </c>
      <c r="BG201" s="154">
        <f>IF(U201="zákl. přenesená",N201,0)</f>
        <v>0</v>
      </c>
      <c r="BH201" s="154">
        <f>IF(U201="sníž. přenesená",N201,0)</f>
        <v>0</v>
      </c>
      <c r="BI201" s="154">
        <f>IF(U201="nulová",N201,0)</f>
        <v>0</v>
      </c>
      <c r="BJ201" s="19" t="s">
        <v>83</v>
      </c>
      <c r="BK201" s="154">
        <f>ROUND(L201*K201,2)</f>
        <v>0</v>
      </c>
      <c r="BL201" s="19" t="s">
        <v>454</v>
      </c>
      <c r="BM201" s="19" t="s">
        <v>474</v>
      </c>
    </row>
    <row r="202" spans="2:65" s="1" customFormat="1" ht="16.5" customHeight="1">
      <c r="B202" s="145"/>
      <c r="C202" s="146" t="s">
        <v>441</v>
      </c>
      <c r="D202" s="146" t="s">
        <v>174</v>
      </c>
      <c r="E202" s="147" t="s">
        <v>476</v>
      </c>
      <c r="F202" s="220" t="s">
        <v>477</v>
      </c>
      <c r="G202" s="220"/>
      <c r="H202" s="220"/>
      <c r="I202" s="220"/>
      <c r="J202" s="148" t="s">
        <v>453</v>
      </c>
      <c r="K202" s="149">
        <v>1</v>
      </c>
      <c r="L202" s="221"/>
      <c r="M202" s="221"/>
      <c r="N202" s="221">
        <f>ROUND(L202*K202,2)</f>
        <v>0</v>
      </c>
      <c r="O202" s="221"/>
      <c r="P202" s="221"/>
      <c r="Q202" s="221"/>
      <c r="R202" s="150"/>
      <c r="T202" s="151" t="s">
        <v>5</v>
      </c>
      <c r="U202" s="41" t="s">
        <v>40</v>
      </c>
      <c r="V202" s="152">
        <v>0</v>
      </c>
      <c r="W202" s="152">
        <f>V202*K202</f>
        <v>0</v>
      </c>
      <c r="X202" s="152">
        <v>0</v>
      </c>
      <c r="Y202" s="152">
        <f>X202*K202</f>
        <v>0</v>
      </c>
      <c r="Z202" s="152">
        <v>0</v>
      </c>
      <c r="AA202" s="153">
        <f>Z202*K202</f>
        <v>0</v>
      </c>
      <c r="AR202" s="19" t="s">
        <v>454</v>
      </c>
      <c r="AT202" s="19" t="s">
        <v>174</v>
      </c>
      <c r="AU202" s="19" t="s">
        <v>111</v>
      </c>
      <c r="AY202" s="19" t="s">
        <v>173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19" t="s">
        <v>83</v>
      </c>
      <c r="BK202" s="154">
        <f>ROUND(L202*K202,2)</f>
        <v>0</v>
      </c>
      <c r="BL202" s="19" t="s">
        <v>454</v>
      </c>
      <c r="BM202" s="19" t="s">
        <v>478</v>
      </c>
    </row>
    <row r="203" spans="2:63" s="10" customFormat="1" ht="29.85" customHeight="1">
      <c r="B203" s="134"/>
      <c r="C203" s="135"/>
      <c r="D203" s="144" t="s">
        <v>156</v>
      </c>
      <c r="E203" s="144"/>
      <c r="F203" s="144"/>
      <c r="G203" s="144"/>
      <c r="H203" s="144"/>
      <c r="I203" s="144"/>
      <c r="J203" s="144"/>
      <c r="K203" s="144"/>
      <c r="L203" s="144"/>
      <c r="M203" s="144"/>
      <c r="N203" s="228">
        <f>BK203</f>
        <v>0</v>
      </c>
      <c r="O203" s="229"/>
      <c r="P203" s="229"/>
      <c r="Q203" s="229"/>
      <c r="R203" s="137"/>
      <c r="T203" s="138"/>
      <c r="U203" s="135"/>
      <c r="V203" s="135"/>
      <c r="W203" s="139">
        <f>SUM(W204:W206)</f>
        <v>0</v>
      </c>
      <c r="X203" s="135"/>
      <c r="Y203" s="139">
        <f>SUM(Y204:Y206)</f>
        <v>0</v>
      </c>
      <c r="Z203" s="135"/>
      <c r="AA203" s="140">
        <f>SUM(AA204:AA206)</f>
        <v>0</v>
      </c>
      <c r="AR203" s="141" t="s">
        <v>191</v>
      </c>
      <c r="AT203" s="142" t="s">
        <v>74</v>
      </c>
      <c r="AU203" s="142" t="s">
        <v>83</v>
      </c>
      <c r="AY203" s="141" t="s">
        <v>173</v>
      </c>
      <c r="BK203" s="143">
        <f>SUM(BK204:BK206)</f>
        <v>0</v>
      </c>
    </row>
    <row r="204" spans="2:65" s="1" customFormat="1" ht="16.5" customHeight="1">
      <c r="B204" s="145"/>
      <c r="C204" s="146" t="s">
        <v>446</v>
      </c>
      <c r="D204" s="146" t="s">
        <v>174</v>
      </c>
      <c r="E204" s="147" t="s">
        <v>480</v>
      </c>
      <c r="F204" s="220" t="s">
        <v>481</v>
      </c>
      <c r="G204" s="220"/>
      <c r="H204" s="220"/>
      <c r="I204" s="220"/>
      <c r="J204" s="148" t="s">
        <v>453</v>
      </c>
      <c r="K204" s="149">
        <v>1</v>
      </c>
      <c r="L204" s="221"/>
      <c r="M204" s="221"/>
      <c r="N204" s="221">
        <f>ROUND(L204*K204,2)</f>
        <v>0</v>
      </c>
      <c r="O204" s="221"/>
      <c r="P204" s="221"/>
      <c r="Q204" s="221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454</v>
      </c>
      <c r="AT204" s="19" t="s">
        <v>174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454</v>
      </c>
      <c r="BM204" s="19" t="s">
        <v>482</v>
      </c>
    </row>
    <row r="205" spans="2:65" s="1" customFormat="1" ht="25.5" customHeight="1">
      <c r="B205" s="145"/>
      <c r="C205" s="146" t="s">
        <v>450</v>
      </c>
      <c r="D205" s="146" t="s">
        <v>174</v>
      </c>
      <c r="E205" s="147" t="s">
        <v>484</v>
      </c>
      <c r="F205" s="220" t="s">
        <v>1406</v>
      </c>
      <c r="G205" s="220"/>
      <c r="H205" s="220"/>
      <c r="I205" s="220"/>
      <c r="J205" s="148" t="s">
        <v>453</v>
      </c>
      <c r="K205" s="149">
        <v>1</v>
      </c>
      <c r="L205" s="221"/>
      <c r="M205" s="221"/>
      <c r="N205" s="221">
        <f>ROUND(L205*K205,2)</f>
        <v>0</v>
      </c>
      <c r="O205" s="221"/>
      <c r="P205" s="221"/>
      <c r="Q205" s="221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454</v>
      </c>
      <c r="AT205" s="19" t="s">
        <v>174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454</v>
      </c>
      <c r="BM205" s="19" t="s">
        <v>485</v>
      </c>
    </row>
    <row r="206" spans="2:65" s="1" customFormat="1" ht="25.5" customHeight="1">
      <c r="B206" s="145"/>
      <c r="C206" s="146" t="s">
        <v>456</v>
      </c>
      <c r="D206" s="146" t="s">
        <v>174</v>
      </c>
      <c r="E206" s="147" t="s">
        <v>487</v>
      </c>
      <c r="F206" s="220" t="s">
        <v>1407</v>
      </c>
      <c r="G206" s="220"/>
      <c r="H206" s="220"/>
      <c r="I206" s="220"/>
      <c r="J206" s="148" t="s">
        <v>453</v>
      </c>
      <c r="K206" s="149">
        <v>1</v>
      </c>
      <c r="L206" s="221"/>
      <c r="M206" s="221"/>
      <c r="N206" s="221">
        <f>ROUND(L206*K206,2)</f>
        <v>0</v>
      </c>
      <c r="O206" s="221"/>
      <c r="P206" s="221"/>
      <c r="Q206" s="221"/>
      <c r="R206" s="150"/>
      <c r="T206" s="151" t="s">
        <v>5</v>
      </c>
      <c r="U206" s="41" t="s">
        <v>40</v>
      </c>
      <c r="V206" s="152">
        <v>0</v>
      </c>
      <c r="W206" s="152">
        <f>V206*K206</f>
        <v>0</v>
      </c>
      <c r="X206" s="152">
        <v>0</v>
      </c>
      <c r="Y206" s="152">
        <f>X206*K206</f>
        <v>0</v>
      </c>
      <c r="Z206" s="152">
        <v>0</v>
      </c>
      <c r="AA206" s="153">
        <f>Z206*K206</f>
        <v>0</v>
      </c>
      <c r="AR206" s="19" t="s">
        <v>454</v>
      </c>
      <c r="AT206" s="19" t="s">
        <v>174</v>
      </c>
      <c r="AU206" s="19" t="s">
        <v>111</v>
      </c>
      <c r="AY206" s="19" t="s">
        <v>173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19" t="s">
        <v>83</v>
      </c>
      <c r="BK206" s="154">
        <f>ROUND(L206*K206,2)</f>
        <v>0</v>
      </c>
      <c r="BL206" s="19" t="s">
        <v>454</v>
      </c>
      <c r="BM206" s="19" t="s">
        <v>488</v>
      </c>
    </row>
    <row r="207" spans="2:63" s="10" customFormat="1" ht="29.85" customHeight="1">
      <c r="B207" s="134"/>
      <c r="C207" s="135"/>
      <c r="D207" s="144" t="s">
        <v>157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28">
        <f>BK207</f>
        <v>0</v>
      </c>
      <c r="O207" s="229"/>
      <c r="P207" s="229"/>
      <c r="Q207" s="229"/>
      <c r="R207" s="137"/>
      <c r="T207" s="138"/>
      <c r="U207" s="135"/>
      <c r="V207" s="135"/>
      <c r="W207" s="139">
        <f>W208</f>
        <v>0</v>
      </c>
      <c r="X207" s="135"/>
      <c r="Y207" s="139">
        <f>Y208</f>
        <v>0</v>
      </c>
      <c r="Z207" s="135"/>
      <c r="AA207" s="140">
        <f>AA208</f>
        <v>0</v>
      </c>
      <c r="AR207" s="141" t="s">
        <v>191</v>
      </c>
      <c r="AT207" s="142" t="s">
        <v>74</v>
      </c>
      <c r="AU207" s="142" t="s">
        <v>83</v>
      </c>
      <c r="AY207" s="141" t="s">
        <v>173</v>
      </c>
      <c r="BK207" s="143">
        <f>BK208</f>
        <v>0</v>
      </c>
    </row>
    <row r="208" spans="2:65" s="1" customFormat="1" ht="16.5" customHeight="1">
      <c r="B208" s="145"/>
      <c r="C208" s="146" t="s">
        <v>459</v>
      </c>
      <c r="D208" s="146" t="s">
        <v>174</v>
      </c>
      <c r="E208" s="147" t="s">
        <v>490</v>
      </c>
      <c r="F208" s="220" t="s">
        <v>491</v>
      </c>
      <c r="G208" s="220"/>
      <c r="H208" s="220"/>
      <c r="I208" s="220"/>
      <c r="J208" s="148" t="s">
        <v>453</v>
      </c>
      <c r="K208" s="149">
        <v>1</v>
      </c>
      <c r="L208" s="221"/>
      <c r="M208" s="221"/>
      <c r="N208" s="221">
        <f>ROUND(L208*K208,2)</f>
        <v>0</v>
      </c>
      <c r="O208" s="221"/>
      <c r="P208" s="221"/>
      <c r="Q208" s="221"/>
      <c r="R208" s="150"/>
      <c r="T208" s="151" t="s">
        <v>5</v>
      </c>
      <c r="U208" s="159" t="s">
        <v>40</v>
      </c>
      <c r="V208" s="160">
        <v>0</v>
      </c>
      <c r="W208" s="160">
        <f>V208*K208</f>
        <v>0</v>
      </c>
      <c r="X208" s="160">
        <v>0</v>
      </c>
      <c r="Y208" s="160">
        <f>X208*K208</f>
        <v>0</v>
      </c>
      <c r="Z208" s="160">
        <v>0</v>
      </c>
      <c r="AA208" s="161">
        <f>Z208*K208</f>
        <v>0</v>
      </c>
      <c r="AR208" s="19" t="s">
        <v>454</v>
      </c>
      <c r="AT208" s="19" t="s">
        <v>174</v>
      </c>
      <c r="AU208" s="19" t="s">
        <v>111</v>
      </c>
      <c r="AY208" s="19" t="s">
        <v>173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19" t="s">
        <v>83</v>
      </c>
      <c r="BK208" s="154">
        <f>ROUND(L208*K208,2)</f>
        <v>0</v>
      </c>
      <c r="BL208" s="19" t="s">
        <v>454</v>
      </c>
      <c r="BM208" s="19" t="s">
        <v>492</v>
      </c>
    </row>
    <row r="209" spans="2:18" s="1" customFormat="1" ht="6.95" customHeight="1">
      <c r="B209" s="56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8"/>
    </row>
  </sheetData>
  <mergeCells count="29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L205:M205"/>
    <mergeCell ref="N205:Q205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H1:K1"/>
    <mergeCell ref="S2:AC2"/>
    <mergeCell ref="F208:I208"/>
    <mergeCell ref="L208:M208"/>
    <mergeCell ref="N208:Q208"/>
    <mergeCell ref="N123:Q123"/>
    <mergeCell ref="N124:Q124"/>
    <mergeCell ref="N125:Q125"/>
    <mergeCell ref="N146:Q146"/>
    <mergeCell ref="N148:Q148"/>
    <mergeCell ref="N150:Q150"/>
    <mergeCell ref="N185:Q185"/>
    <mergeCell ref="N187:Q187"/>
    <mergeCell ref="N188:Q188"/>
    <mergeCell ref="N192:Q192"/>
    <mergeCell ref="N193:Q193"/>
    <mergeCell ref="N197:Q197"/>
    <mergeCell ref="N199:Q199"/>
    <mergeCell ref="N203:Q203"/>
    <mergeCell ref="N207:Q207"/>
    <mergeCell ref="F204:I204"/>
    <mergeCell ref="L204:M204"/>
    <mergeCell ref="N204:Q204"/>
    <mergeCell ref="F205:I20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8"/>
  <sheetViews>
    <sheetView showGridLines="0" workbookViewId="0" topLeftCell="A1">
      <pane ySplit="1" topLeftCell="A208" activePane="bottomLeft" state="frozen"/>
      <selection pane="bottomLeft" activeCell="L124" sqref="L124:M24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683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N102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ROUND((SUM(BE102:BE103)+SUM(BE121:BE217)),2)</f>
        <v>0</v>
      </c>
      <c r="I32" s="237"/>
      <c r="J32" s="237"/>
      <c r="K32" s="33"/>
      <c r="L32" s="33"/>
      <c r="M32" s="248">
        <f>ROUND(ROUND((SUM(BE102:BE103)+SUM(BE121:BE217)),2)*F32,2)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ROUND((SUM(BF102:BF103)+SUM(BF121:BF217)),2)</f>
        <v>0</v>
      </c>
      <c r="I33" s="237"/>
      <c r="J33" s="237"/>
      <c r="K33" s="33"/>
      <c r="L33" s="33"/>
      <c r="M33" s="248">
        <f>ROUND(ROUND((SUM(BF102:BF103)+SUM(BF121:BF217)),2)*F33,2)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ROUND((SUM(BG102:BG103)+SUM(BG121:BG217)),2)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ROUND((SUM(BH102:BH103)+SUM(BH121:BH217)),2)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ROUND((SUM(BI102:BI103)+SUM(BI121:BI217)),2)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SO-03 A - Vodovod  A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N121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N122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N123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N144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684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N146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N149</f>
        <v>0</v>
      </c>
      <c r="O93" s="183"/>
      <c r="P93" s="183"/>
      <c r="Q93" s="183"/>
      <c r="R93" s="124"/>
    </row>
    <row r="94" spans="2:18" s="8" customFormat="1" ht="19.9" customHeight="1">
      <c r="B94" s="122"/>
      <c r="C94" s="96"/>
      <c r="D94" s="123" t="s">
        <v>149</v>
      </c>
      <c r="E94" s="96"/>
      <c r="F94" s="96"/>
      <c r="G94" s="96"/>
      <c r="H94" s="96"/>
      <c r="I94" s="96"/>
      <c r="J94" s="96"/>
      <c r="K94" s="96"/>
      <c r="L94" s="96"/>
      <c r="M94" s="96"/>
      <c r="N94" s="182">
        <f>N199</f>
        <v>0</v>
      </c>
      <c r="O94" s="183"/>
      <c r="P94" s="183"/>
      <c r="Q94" s="183"/>
      <c r="R94" s="124"/>
    </row>
    <row r="95" spans="2:18" s="7" customFormat="1" ht="24.95" customHeight="1">
      <c r="B95" s="118"/>
      <c r="C95" s="119"/>
      <c r="D95" s="120" t="s">
        <v>152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5">
        <f>N201</f>
        <v>0</v>
      </c>
      <c r="O95" s="243"/>
      <c r="P95" s="243"/>
      <c r="Q95" s="243"/>
      <c r="R95" s="121"/>
    </row>
    <row r="96" spans="2:18" s="8" customFormat="1" ht="19.9" customHeight="1">
      <c r="B96" s="122"/>
      <c r="C96" s="96"/>
      <c r="D96" s="123" t="s">
        <v>153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N202</f>
        <v>0</v>
      </c>
      <c r="O96" s="183"/>
      <c r="P96" s="183"/>
      <c r="Q96" s="183"/>
      <c r="R96" s="124"/>
    </row>
    <row r="97" spans="2:18" s="8" customFormat="1" ht="19.9" customHeight="1">
      <c r="B97" s="122"/>
      <c r="C97" s="96"/>
      <c r="D97" s="123" t="s">
        <v>154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N206</f>
        <v>0</v>
      </c>
      <c r="O97" s="183"/>
      <c r="P97" s="183"/>
      <c r="Q97" s="183"/>
      <c r="R97" s="124"/>
    </row>
    <row r="98" spans="2:18" s="8" customFormat="1" ht="19.9" customHeight="1">
      <c r="B98" s="122"/>
      <c r="C98" s="96"/>
      <c r="D98" s="123" t="s">
        <v>155</v>
      </c>
      <c r="E98" s="96"/>
      <c r="F98" s="96"/>
      <c r="G98" s="96"/>
      <c r="H98" s="96"/>
      <c r="I98" s="96"/>
      <c r="J98" s="96"/>
      <c r="K98" s="96"/>
      <c r="L98" s="96"/>
      <c r="M98" s="96"/>
      <c r="N98" s="182">
        <f>N208</f>
        <v>0</v>
      </c>
      <c r="O98" s="183"/>
      <c r="P98" s="183"/>
      <c r="Q98" s="183"/>
      <c r="R98" s="124"/>
    </row>
    <row r="99" spans="2:18" s="8" customFormat="1" ht="19.9" customHeight="1">
      <c r="B99" s="122"/>
      <c r="C99" s="96"/>
      <c r="D99" s="123" t="s">
        <v>156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N212</f>
        <v>0</v>
      </c>
      <c r="O99" s="183"/>
      <c r="P99" s="183"/>
      <c r="Q99" s="183"/>
      <c r="R99" s="124"/>
    </row>
    <row r="100" spans="2:18" s="8" customFormat="1" ht="19.9" customHeight="1">
      <c r="B100" s="122"/>
      <c r="C100" s="96"/>
      <c r="D100" s="123" t="s">
        <v>157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82">
        <f>N216</f>
        <v>0</v>
      </c>
      <c r="O100" s="183"/>
      <c r="P100" s="183"/>
      <c r="Q100" s="183"/>
      <c r="R100" s="124"/>
    </row>
    <row r="101" spans="2:18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7" t="s">
        <v>158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44">
        <v>0</v>
      </c>
      <c r="O102" s="245"/>
      <c r="P102" s="245"/>
      <c r="Q102" s="245"/>
      <c r="R102" s="34"/>
      <c r="T102" s="125"/>
      <c r="U102" s="126" t="s">
        <v>39</v>
      </c>
    </row>
    <row r="103" spans="2:18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29.25" customHeight="1">
      <c r="B104" s="32"/>
      <c r="C104" s="108" t="s">
        <v>125</v>
      </c>
      <c r="D104" s="109"/>
      <c r="E104" s="109"/>
      <c r="F104" s="109"/>
      <c r="G104" s="109"/>
      <c r="H104" s="109"/>
      <c r="I104" s="109"/>
      <c r="J104" s="109"/>
      <c r="K104" s="109"/>
      <c r="L104" s="179">
        <f>ROUND(SUM(N88+N102),2)</f>
        <v>0</v>
      </c>
      <c r="M104" s="179"/>
      <c r="N104" s="179"/>
      <c r="O104" s="179"/>
      <c r="P104" s="179"/>
      <c r="Q104" s="179"/>
      <c r="R104" s="34"/>
    </row>
    <row r="105" spans="2:18" s="1" customFormat="1" ht="6.9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18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18" s="1" customFormat="1" ht="36.95" customHeight="1">
      <c r="B110" s="32"/>
      <c r="C110" s="203" t="s">
        <v>159</v>
      </c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34"/>
    </row>
    <row r="111" spans="2:18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30" customHeight="1">
      <c r="B112" s="32"/>
      <c r="C112" s="29" t="s">
        <v>17</v>
      </c>
      <c r="D112" s="33"/>
      <c r="E112" s="33"/>
      <c r="F112" s="238" t="str">
        <f>F6</f>
        <v>Milevsko -  Švermova ul. III. etapa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3"/>
      <c r="R112" s="34"/>
    </row>
    <row r="113" spans="2:18" s="1" customFormat="1" ht="36.95" customHeight="1">
      <c r="B113" s="32"/>
      <c r="C113" s="66" t="s">
        <v>132</v>
      </c>
      <c r="D113" s="33"/>
      <c r="E113" s="33"/>
      <c r="F113" s="205" t="str">
        <f>F7</f>
        <v>SO-03 A - Vodovod  A</v>
      </c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33"/>
      <c r="R113" s="34"/>
    </row>
    <row r="114" spans="2:18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8" customHeight="1">
      <c r="B115" s="32"/>
      <c r="C115" s="29" t="s">
        <v>21</v>
      </c>
      <c r="D115" s="33"/>
      <c r="E115" s="33"/>
      <c r="F115" s="27" t="str">
        <f>F9</f>
        <v xml:space="preserve"> </v>
      </c>
      <c r="G115" s="33"/>
      <c r="H115" s="33"/>
      <c r="I115" s="33"/>
      <c r="J115" s="33"/>
      <c r="K115" s="29" t="s">
        <v>23</v>
      </c>
      <c r="L115" s="33"/>
      <c r="M115" s="240" t="str">
        <f>IF(O9="","",O9)</f>
        <v>24. 8. 2017</v>
      </c>
      <c r="N115" s="240"/>
      <c r="O115" s="240"/>
      <c r="P115" s="240"/>
      <c r="Q115" s="33"/>
      <c r="R115" s="34"/>
    </row>
    <row r="116" spans="2:18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5">
      <c r="B117" s="32"/>
      <c r="C117" s="29" t="s">
        <v>25</v>
      </c>
      <c r="D117" s="33"/>
      <c r="E117" s="33"/>
      <c r="F117" s="27" t="str">
        <f>E12</f>
        <v>Město Milevsko, nám. E. Beneše 420, 39901 Milevsko</v>
      </c>
      <c r="G117" s="33"/>
      <c r="H117" s="33"/>
      <c r="I117" s="33"/>
      <c r="J117" s="33"/>
      <c r="K117" s="29" t="s">
        <v>30</v>
      </c>
      <c r="L117" s="33"/>
      <c r="M117" s="216" t="str">
        <f>E18</f>
        <v>Ing.Luboš Vaniš,VL PROJEKT,Líšnice 72,39901 Sepekov</v>
      </c>
      <c r="N117" s="216"/>
      <c r="O117" s="216"/>
      <c r="P117" s="216"/>
      <c r="Q117" s="216"/>
      <c r="R117" s="34"/>
    </row>
    <row r="118" spans="2:18" s="1" customFormat="1" ht="14.45" customHeight="1">
      <c r="B118" s="32"/>
      <c r="C118" s="29" t="s">
        <v>29</v>
      </c>
      <c r="D118" s="33"/>
      <c r="E118" s="33"/>
      <c r="F118" s="27" t="str">
        <f>IF(E15="","",E15)</f>
        <v xml:space="preserve"> </v>
      </c>
      <c r="G118" s="33"/>
      <c r="H118" s="33"/>
      <c r="I118" s="33"/>
      <c r="J118" s="33"/>
      <c r="K118" s="29" t="s">
        <v>34</v>
      </c>
      <c r="L118" s="33"/>
      <c r="M118" s="216" t="str">
        <f>E21</f>
        <v xml:space="preserve"> </v>
      </c>
      <c r="N118" s="216"/>
      <c r="O118" s="216"/>
      <c r="P118" s="216"/>
      <c r="Q118" s="216"/>
      <c r="R118" s="34"/>
    </row>
    <row r="119" spans="2:18" s="1" customFormat="1" ht="10.3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27" s="9" customFormat="1" ht="29.25" customHeight="1">
      <c r="B120" s="127"/>
      <c r="C120" s="128" t="s">
        <v>160</v>
      </c>
      <c r="D120" s="129" t="s">
        <v>161</v>
      </c>
      <c r="E120" s="129" t="s">
        <v>57</v>
      </c>
      <c r="F120" s="241" t="s">
        <v>162</v>
      </c>
      <c r="G120" s="241"/>
      <c r="H120" s="241"/>
      <c r="I120" s="241"/>
      <c r="J120" s="129" t="s">
        <v>163</v>
      </c>
      <c r="K120" s="129" t="s">
        <v>164</v>
      </c>
      <c r="L120" s="241" t="s">
        <v>165</v>
      </c>
      <c r="M120" s="241"/>
      <c r="N120" s="241" t="s">
        <v>138</v>
      </c>
      <c r="O120" s="241"/>
      <c r="P120" s="241"/>
      <c r="Q120" s="242"/>
      <c r="R120" s="130"/>
      <c r="T120" s="73" t="s">
        <v>166</v>
      </c>
      <c r="U120" s="74" t="s">
        <v>39</v>
      </c>
      <c r="V120" s="74" t="s">
        <v>167</v>
      </c>
      <c r="W120" s="74" t="s">
        <v>168</v>
      </c>
      <c r="X120" s="74" t="s">
        <v>169</v>
      </c>
      <c r="Y120" s="74" t="s">
        <v>170</v>
      </c>
      <c r="Z120" s="74" t="s">
        <v>171</v>
      </c>
      <c r="AA120" s="75" t="s">
        <v>172</v>
      </c>
    </row>
    <row r="121" spans="2:63" s="1" customFormat="1" ht="29.25" customHeight="1">
      <c r="B121" s="32"/>
      <c r="C121" s="77" t="s">
        <v>134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22">
        <f>BK121</f>
        <v>0</v>
      </c>
      <c r="O121" s="223"/>
      <c r="P121" s="223"/>
      <c r="Q121" s="223"/>
      <c r="R121" s="34"/>
      <c r="T121" s="76"/>
      <c r="U121" s="48"/>
      <c r="V121" s="48"/>
      <c r="W121" s="131">
        <f>W122+W201</f>
        <v>5103.038477</v>
      </c>
      <c r="X121" s="48"/>
      <c r="Y121" s="131">
        <f>Y122+Y201</f>
        <v>1058.53735144</v>
      </c>
      <c r="Z121" s="48"/>
      <c r="AA121" s="132">
        <f>AA122+AA201</f>
        <v>0</v>
      </c>
      <c r="AT121" s="19" t="s">
        <v>74</v>
      </c>
      <c r="AU121" s="19" t="s">
        <v>140</v>
      </c>
      <c r="BK121" s="133">
        <f>BK122+BK201</f>
        <v>0</v>
      </c>
    </row>
    <row r="122" spans="2:63" s="10" customFormat="1" ht="37.35" customHeight="1">
      <c r="B122" s="134"/>
      <c r="C122" s="135"/>
      <c r="D122" s="136" t="s">
        <v>141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24">
        <f>BK122</f>
        <v>0</v>
      </c>
      <c r="O122" s="225"/>
      <c r="P122" s="225"/>
      <c r="Q122" s="225"/>
      <c r="R122" s="137"/>
      <c r="T122" s="138"/>
      <c r="U122" s="135"/>
      <c r="V122" s="135"/>
      <c r="W122" s="139">
        <f>W123+W144+W146+W149+W199</f>
        <v>5103.038477</v>
      </c>
      <c r="X122" s="135"/>
      <c r="Y122" s="139">
        <f>Y123+Y144+Y146+Y149+Y199</f>
        <v>1058.53735144</v>
      </c>
      <c r="Z122" s="135"/>
      <c r="AA122" s="140">
        <f>AA123+AA144+AA146+AA149+AA199</f>
        <v>0</v>
      </c>
      <c r="AR122" s="141" t="s">
        <v>83</v>
      </c>
      <c r="AT122" s="142" t="s">
        <v>74</v>
      </c>
      <c r="AU122" s="142" t="s">
        <v>75</v>
      </c>
      <c r="AY122" s="141" t="s">
        <v>173</v>
      </c>
      <c r="BK122" s="143">
        <f>BK123+BK144+BK146+BK149+BK199</f>
        <v>0</v>
      </c>
    </row>
    <row r="123" spans="2:63" s="10" customFormat="1" ht="19.9" customHeight="1">
      <c r="B123" s="134"/>
      <c r="C123" s="135"/>
      <c r="D123" s="144" t="s">
        <v>142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26">
        <f>BK123</f>
        <v>0</v>
      </c>
      <c r="O123" s="227"/>
      <c r="P123" s="227"/>
      <c r="Q123" s="227"/>
      <c r="R123" s="137"/>
      <c r="T123" s="138"/>
      <c r="U123" s="135"/>
      <c r="V123" s="135"/>
      <c r="W123" s="139">
        <f>SUM(W124:W143)</f>
        <v>2993.141257</v>
      </c>
      <c r="X123" s="135"/>
      <c r="Y123" s="139">
        <f>SUM(Y124:Y143)</f>
        <v>1046.78791944</v>
      </c>
      <c r="Z123" s="135"/>
      <c r="AA123" s="140">
        <f>SUM(AA124:AA143)</f>
        <v>0</v>
      </c>
      <c r="AR123" s="141" t="s">
        <v>83</v>
      </c>
      <c r="AT123" s="142" t="s">
        <v>74</v>
      </c>
      <c r="AU123" s="142" t="s">
        <v>83</v>
      </c>
      <c r="AY123" s="141" t="s">
        <v>173</v>
      </c>
      <c r="BK123" s="143">
        <f>SUM(BK124:BK143)</f>
        <v>0</v>
      </c>
    </row>
    <row r="124" spans="2:65" s="1" customFormat="1" ht="25.5" customHeight="1">
      <c r="B124" s="145"/>
      <c r="C124" s="146" t="s">
        <v>83</v>
      </c>
      <c r="D124" s="146" t="s">
        <v>174</v>
      </c>
      <c r="E124" s="147" t="s">
        <v>175</v>
      </c>
      <c r="F124" s="220" t="s">
        <v>176</v>
      </c>
      <c r="G124" s="220"/>
      <c r="H124" s="220"/>
      <c r="I124" s="220"/>
      <c r="J124" s="148" t="s">
        <v>177</v>
      </c>
      <c r="K124" s="149">
        <v>85</v>
      </c>
      <c r="L124" s="221"/>
      <c r="M124" s="221"/>
      <c r="N124" s="221">
        <f aca="true" t="shared" si="0" ref="N124:N143">ROUND(L124*K124,2)</f>
        <v>0</v>
      </c>
      <c r="O124" s="221"/>
      <c r="P124" s="221"/>
      <c r="Q124" s="221"/>
      <c r="R124" s="150"/>
      <c r="T124" s="151" t="s">
        <v>5</v>
      </c>
      <c r="U124" s="41" t="s">
        <v>40</v>
      </c>
      <c r="V124" s="152">
        <v>0.703</v>
      </c>
      <c r="W124" s="152">
        <f aca="true" t="shared" si="1" ref="W124:W143">V124*K124</f>
        <v>59.754999999999995</v>
      </c>
      <c r="X124" s="152">
        <v>0.00868</v>
      </c>
      <c r="Y124" s="152">
        <f aca="true" t="shared" si="2" ref="Y124:Y143">X124*K124</f>
        <v>0.7378</v>
      </c>
      <c r="Z124" s="152">
        <v>0</v>
      </c>
      <c r="AA124" s="153">
        <f aca="true" t="shared" si="3" ref="AA124:AA143">Z124*K124</f>
        <v>0</v>
      </c>
      <c r="AR124" s="19" t="s">
        <v>178</v>
      </c>
      <c r="AT124" s="19" t="s">
        <v>174</v>
      </c>
      <c r="AU124" s="19" t="s">
        <v>111</v>
      </c>
      <c r="AY124" s="19" t="s">
        <v>173</v>
      </c>
      <c r="BE124" s="154">
        <f aca="true" t="shared" si="4" ref="BE124:BE143">IF(U124="základní",N124,0)</f>
        <v>0</v>
      </c>
      <c r="BF124" s="154">
        <f aca="true" t="shared" si="5" ref="BF124:BF143">IF(U124="snížená",N124,0)</f>
        <v>0</v>
      </c>
      <c r="BG124" s="154">
        <f aca="true" t="shared" si="6" ref="BG124:BG143">IF(U124="zákl. přenesená",N124,0)</f>
        <v>0</v>
      </c>
      <c r="BH124" s="154">
        <f aca="true" t="shared" si="7" ref="BH124:BH143">IF(U124="sníž. přenesená",N124,0)</f>
        <v>0</v>
      </c>
      <c r="BI124" s="154">
        <f aca="true" t="shared" si="8" ref="BI124:BI143">IF(U124="nulová",N124,0)</f>
        <v>0</v>
      </c>
      <c r="BJ124" s="19" t="s">
        <v>83</v>
      </c>
      <c r="BK124" s="154">
        <f aca="true" t="shared" si="9" ref="BK124:BK143">ROUND(L124*K124,2)</f>
        <v>0</v>
      </c>
      <c r="BL124" s="19" t="s">
        <v>178</v>
      </c>
      <c r="BM124" s="19" t="s">
        <v>179</v>
      </c>
    </row>
    <row r="125" spans="2:65" s="1" customFormat="1" ht="25.5" customHeight="1">
      <c r="B125" s="145"/>
      <c r="C125" s="146" t="s">
        <v>111</v>
      </c>
      <c r="D125" s="146" t="s">
        <v>174</v>
      </c>
      <c r="E125" s="147" t="s">
        <v>180</v>
      </c>
      <c r="F125" s="220" t="s">
        <v>181</v>
      </c>
      <c r="G125" s="220"/>
      <c r="H125" s="220"/>
      <c r="I125" s="220"/>
      <c r="J125" s="148" t="s">
        <v>177</v>
      </c>
      <c r="K125" s="149">
        <v>48</v>
      </c>
      <c r="L125" s="221"/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0.547</v>
      </c>
      <c r="W125" s="152">
        <f t="shared" si="1"/>
        <v>26.256</v>
      </c>
      <c r="X125" s="152">
        <v>0.0369</v>
      </c>
      <c r="Y125" s="152">
        <f t="shared" si="2"/>
        <v>1.7712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182</v>
      </c>
    </row>
    <row r="126" spans="2:65" s="1" customFormat="1" ht="25.5" customHeight="1">
      <c r="B126" s="145"/>
      <c r="C126" s="146" t="s">
        <v>183</v>
      </c>
      <c r="D126" s="146" t="s">
        <v>174</v>
      </c>
      <c r="E126" s="147" t="s">
        <v>184</v>
      </c>
      <c r="F126" s="220" t="s">
        <v>185</v>
      </c>
      <c r="G126" s="220"/>
      <c r="H126" s="220"/>
      <c r="I126" s="220"/>
      <c r="J126" s="148" t="s">
        <v>186</v>
      </c>
      <c r="K126" s="149">
        <v>12</v>
      </c>
      <c r="L126" s="221"/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0.43</v>
      </c>
      <c r="W126" s="152">
        <f t="shared" si="1"/>
        <v>5.16</v>
      </c>
      <c r="X126" s="152">
        <v>0.00065</v>
      </c>
      <c r="Y126" s="152">
        <f t="shared" si="2"/>
        <v>0.0078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187</v>
      </c>
    </row>
    <row r="127" spans="2:65" s="1" customFormat="1" ht="38.25" customHeight="1">
      <c r="B127" s="145"/>
      <c r="C127" s="146" t="s">
        <v>178</v>
      </c>
      <c r="D127" s="146" t="s">
        <v>174</v>
      </c>
      <c r="E127" s="147" t="s">
        <v>188</v>
      </c>
      <c r="F127" s="220" t="s">
        <v>189</v>
      </c>
      <c r="G127" s="220"/>
      <c r="H127" s="220"/>
      <c r="I127" s="220"/>
      <c r="J127" s="148" t="s">
        <v>186</v>
      </c>
      <c r="K127" s="149">
        <v>12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0.29</v>
      </c>
      <c r="W127" s="152">
        <f t="shared" si="1"/>
        <v>3.4799999999999995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190</v>
      </c>
    </row>
    <row r="128" spans="2:65" s="1" customFormat="1" ht="38.25" customHeight="1">
      <c r="B128" s="145"/>
      <c r="C128" s="146" t="s">
        <v>191</v>
      </c>
      <c r="D128" s="146" t="s">
        <v>174</v>
      </c>
      <c r="E128" s="147" t="s">
        <v>192</v>
      </c>
      <c r="F128" s="220" t="s">
        <v>193</v>
      </c>
      <c r="G128" s="220"/>
      <c r="H128" s="220"/>
      <c r="I128" s="220"/>
      <c r="J128" s="148" t="s">
        <v>177</v>
      </c>
      <c r="K128" s="149">
        <v>902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0.089</v>
      </c>
      <c r="W128" s="152">
        <f t="shared" si="1"/>
        <v>80.27799999999999</v>
      </c>
      <c r="X128" s="152">
        <v>0.0001</v>
      </c>
      <c r="Y128" s="152">
        <f t="shared" si="2"/>
        <v>0.0902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194</v>
      </c>
    </row>
    <row r="129" spans="2:65" s="1" customFormat="1" ht="38.25" customHeight="1">
      <c r="B129" s="145"/>
      <c r="C129" s="146" t="s">
        <v>195</v>
      </c>
      <c r="D129" s="146" t="s">
        <v>174</v>
      </c>
      <c r="E129" s="147" t="s">
        <v>196</v>
      </c>
      <c r="F129" s="220" t="s">
        <v>197</v>
      </c>
      <c r="G129" s="220"/>
      <c r="H129" s="220"/>
      <c r="I129" s="220"/>
      <c r="J129" s="148" t="s">
        <v>177</v>
      </c>
      <c r="K129" s="149">
        <v>902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0.07</v>
      </c>
      <c r="W129" s="152">
        <f t="shared" si="1"/>
        <v>63.14000000000001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198</v>
      </c>
    </row>
    <row r="130" spans="2:65" s="1" customFormat="1" ht="25.5" customHeight="1">
      <c r="B130" s="145"/>
      <c r="C130" s="146" t="s">
        <v>199</v>
      </c>
      <c r="D130" s="146" t="s">
        <v>174</v>
      </c>
      <c r="E130" s="147" t="s">
        <v>200</v>
      </c>
      <c r="F130" s="220" t="s">
        <v>201</v>
      </c>
      <c r="G130" s="220"/>
      <c r="H130" s="220"/>
      <c r="I130" s="220"/>
      <c r="J130" s="148" t="s">
        <v>202</v>
      </c>
      <c r="K130" s="149">
        <v>188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1.548</v>
      </c>
      <c r="W130" s="152">
        <f t="shared" si="1"/>
        <v>291.024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203</v>
      </c>
    </row>
    <row r="131" spans="2:65" s="1" customFormat="1" ht="25.5" customHeight="1">
      <c r="B131" s="145"/>
      <c r="C131" s="146" t="s">
        <v>204</v>
      </c>
      <c r="D131" s="146" t="s">
        <v>174</v>
      </c>
      <c r="E131" s="147" t="s">
        <v>205</v>
      </c>
      <c r="F131" s="220" t="s">
        <v>206</v>
      </c>
      <c r="G131" s="220"/>
      <c r="H131" s="220"/>
      <c r="I131" s="220"/>
      <c r="J131" s="148" t="s">
        <v>202</v>
      </c>
      <c r="K131" s="149">
        <v>666.228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2.379</v>
      </c>
      <c r="W131" s="152">
        <f t="shared" si="1"/>
        <v>1584.956412</v>
      </c>
      <c r="X131" s="152">
        <v>0.01046</v>
      </c>
      <c r="Y131" s="152">
        <f t="shared" si="2"/>
        <v>6.96874488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207</v>
      </c>
    </row>
    <row r="132" spans="2:65" s="1" customFormat="1" ht="25.5" customHeight="1">
      <c r="B132" s="145"/>
      <c r="C132" s="146" t="s">
        <v>208</v>
      </c>
      <c r="D132" s="146" t="s">
        <v>174</v>
      </c>
      <c r="E132" s="147" t="s">
        <v>209</v>
      </c>
      <c r="F132" s="220" t="s">
        <v>210</v>
      </c>
      <c r="G132" s="220"/>
      <c r="H132" s="220"/>
      <c r="I132" s="220"/>
      <c r="J132" s="148" t="s">
        <v>211</v>
      </c>
      <c r="K132" s="149">
        <v>551.344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0.402</v>
      </c>
      <c r="W132" s="152">
        <f t="shared" si="1"/>
        <v>221.64028800000003</v>
      </c>
      <c r="X132" s="152">
        <v>0.00199</v>
      </c>
      <c r="Y132" s="152">
        <f t="shared" si="2"/>
        <v>1.09717456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212</v>
      </c>
    </row>
    <row r="133" spans="2:65" s="1" customFormat="1" ht="25.5" customHeight="1">
      <c r="B133" s="145"/>
      <c r="C133" s="146" t="s">
        <v>213</v>
      </c>
      <c r="D133" s="146" t="s">
        <v>174</v>
      </c>
      <c r="E133" s="147" t="s">
        <v>214</v>
      </c>
      <c r="F133" s="220" t="s">
        <v>215</v>
      </c>
      <c r="G133" s="220"/>
      <c r="H133" s="220"/>
      <c r="I133" s="220"/>
      <c r="J133" s="148" t="s">
        <v>211</v>
      </c>
      <c r="K133" s="149">
        <v>551.344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0.178</v>
      </c>
      <c r="W133" s="152">
        <f t="shared" si="1"/>
        <v>98.139232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216</v>
      </c>
    </row>
    <row r="134" spans="2:65" s="1" customFormat="1" ht="25.5" customHeight="1">
      <c r="B134" s="145"/>
      <c r="C134" s="146" t="s">
        <v>217</v>
      </c>
      <c r="D134" s="146" t="s">
        <v>174</v>
      </c>
      <c r="E134" s="147" t="s">
        <v>218</v>
      </c>
      <c r="F134" s="220" t="s">
        <v>219</v>
      </c>
      <c r="G134" s="220"/>
      <c r="H134" s="220"/>
      <c r="I134" s="220"/>
      <c r="J134" s="148" t="s">
        <v>202</v>
      </c>
      <c r="K134" s="149">
        <v>666.228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0.484</v>
      </c>
      <c r="W134" s="152">
        <f t="shared" si="1"/>
        <v>322.454352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220</v>
      </c>
    </row>
    <row r="135" spans="2:65" s="1" customFormat="1" ht="25.5" customHeight="1">
      <c r="B135" s="145"/>
      <c r="C135" s="146" t="s">
        <v>221</v>
      </c>
      <c r="D135" s="146" t="s">
        <v>174</v>
      </c>
      <c r="E135" s="147" t="s">
        <v>222</v>
      </c>
      <c r="F135" s="220" t="s">
        <v>223</v>
      </c>
      <c r="G135" s="220"/>
      <c r="H135" s="220"/>
      <c r="I135" s="220"/>
      <c r="J135" s="148" t="s">
        <v>202</v>
      </c>
      <c r="K135" s="149">
        <v>666.228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0.079</v>
      </c>
      <c r="W135" s="152">
        <f t="shared" si="1"/>
        <v>52.632011999999996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224</v>
      </c>
    </row>
    <row r="136" spans="2:65" s="1" customFormat="1" ht="25.5" customHeight="1">
      <c r="B136" s="145"/>
      <c r="C136" s="146" t="s">
        <v>225</v>
      </c>
      <c r="D136" s="146" t="s">
        <v>174</v>
      </c>
      <c r="E136" s="147" t="s">
        <v>226</v>
      </c>
      <c r="F136" s="220" t="s">
        <v>227</v>
      </c>
      <c r="G136" s="220"/>
      <c r="H136" s="220"/>
      <c r="I136" s="220"/>
      <c r="J136" s="148" t="s">
        <v>202</v>
      </c>
      <c r="K136" s="149">
        <v>666.228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0.009</v>
      </c>
      <c r="W136" s="152">
        <f t="shared" si="1"/>
        <v>5.996051999999999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228</v>
      </c>
    </row>
    <row r="137" spans="2:65" s="1" customFormat="1" ht="25.5" customHeight="1">
      <c r="B137" s="145"/>
      <c r="C137" s="146" t="s">
        <v>229</v>
      </c>
      <c r="D137" s="146" t="s">
        <v>174</v>
      </c>
      <c r="E137" s="147" t="s">
        <v>230</v>
      </c>
      <c r="F137" s="220" t="s">
        <v>231</v>
      </c>
      <c r="G137" s="220"/>
      <c r="H137" s="220"/>
      <c r="I137" s="220"/>
      <c r="J137" s="148" t="s">
        <v>232</v>
      </c>
      <c r="K137" s="149">
        <v>1132.588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233</v>
      </c>
    </row>
    <row r="138" spans="2:65" s="1" customFormat="1" ht="25.5" customHeight="1">
      <c r="B138" s="145"/>
      <c r="C138" s="146" t="s">
        <v>11</v>
      </c>
      <c r="D138" s="146" t="s">
        <v>174</v>
      </c>
      <c r="E138" s="147" t="s">
        <v>234</v>
      </c>
      <c r="F138" s="220" t="s">
        <v>235</v>
      </c>
      <c r="G138" s="220"/>
      <c r="H138" s="220"/>
      <c r="I138" s="220"/>
      <c r="J138" s="148" t="s">
        <v>202</v>
      </c>
      <c r="K138" s="149">
        <v>301.455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0.299</v>
      </c>
      <c r="W138" s="152">
        <f t="shared" si="1"/>
        <v>90.13504499999999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236</v>
      </c>
    </row>
    <row r="139" spans="2:65" s="1" customFormat="1" ht="16.5" customHeight="1">
      <c r="B139" s="145"/>
      <c r="C139" s="155" t="s">
        <v>237</v>
      </c>
      <c r="D139" s="155" t="s">
        <v>238</v>
      </c>
      <c r="E139" s="156" t="s">
        <v>239</v>
      </c>
      <c r="F139" s="235" t="s">
        <v>240</v>
      </c>
      <c r="G139" s="235"/>
      <c r="H139" s="235"/>
      <c r="I139" s="235"/>
      <c r="J139" s="157" t="s">
        <v>232</v>
      </c>
      <c r="K139" s="158">
        <v>512.474</v>
      </c>
      <c r="L139" s="236"/>
      <c r="M139" s="236"/>
      <c r="N139" s="236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</v>
      </c>
      <c r="W139" s="152">
        <f t="shared" si="1"/>
        <v>0</v>
      </c>
      <c r="X139" s="152">
        <v>1</v>
      </c>
      <c r="Y139" s="152">
        <f t="shared" si="2"/>
        <v>512.474</v>
      </c>
      <c r="Z139" s="152">
        <v>0</v>
      </c>
      <c r="AA139" s="153">
        <f t="shared" si="3"/>
        <v>0</v>
      </c>
      <c r="AR139" s="19" t="s">
        <v>204</v>
      </c>
      <c r="AT139" s="19" t="s">
        <v>238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241</v>
      </c>
    </row>
    <row r="140" spans="2:65" s="1" customFormat="1" ht="25.5" customHeight="1">
      <c r="B140" s="145"/>
      <c r="C140" s="146" t="s">
        <v>242</v>
      </c>
      <c r="D140" s="146" t="s">
        <v>174</v>
      </c>
      <c r="E140" s="147" t="s">
        <v>243</v>
      </c>
      <c r="F140" s="220" t="s">
        <v>244</v>
      </c>
      <c r="G140" s="220"/>
      <c r="H140" s="220"/>
      <c r="I140" s="220"/>
      <c r="J140" s="148" t="s">
        <v>202</v>
      </c>
      <c r="K140" s="149">
        <v>308.024</v>
      </c>
      <c r="L140" s="221"/>
      <c r="M140" s="221"/>
      <c r="N140" s="221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0.286</v>
      </c>
      <c r="W140" s="152">
        <f t="shared" si="1"/>
        <v>88.09486399999999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245</v>
      </c>
    </row>
    <row r="141" spans="2:65" s="1" customFormat="1" ht="25.5" customHeight="1">
      <c r="B141" s="145"/>
      <c r="C141" s="155" t="s">
        <v>246</v>
      </c>
      <c r="D141" s="155" t="s">
        <v>238</v>
      </c>
      <c r="E141" s="156" t="s">
        <v>247</v>
      </c>
      <c r="F141" s="235" t="s">
        <v>248</v>
      </c>
      <c r="G141" s="235"/>
      <c r="H141" s="235"/>
      <c r="I141" s="235"/>
      <c r="J141" s="157" t="s">
        <v>232</v>
      </c>
      <c r="K141" s="158">
        <v>523.641</v>
      </c>
      <c r="L141" s="236"/>
      <c r="M141" s="236"/>
      <c r="N141" s="236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"/>
        <v>0</v>
      </c>
      <c r="X141" s="152">
        <v>1</v>
      </c>
      <c r="Y141" s="152">
        <f t="shared" si="2"/>
        <v>523.641</v>
      </c>
      <c r="Z141" s="152">
        <v>0</v>
      </c>
      <c r="AA141" s="153">
        <f t="shared" si="3"/>
        <v>0</v>
      </c>
      <c r="AR141" s="19" t="s">
        <v>204</v>
      </c>
      <c r="AT141" s="19" t="s">
        <v>238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249</v>
      </c>
    </row>
    <row r="142" spans="2:65" s="1" customFormat="1" ht="16.5" customHeight="1">
      <c r="B142" s="145"/>
      <c r="C142" s="146" t="s">
        <v>250</v>
      </c>
      <c r="D142" s="146" t="s">
        <v>174</v>
      </c>
      <c r="E142" s="147" t="s">
        <v>251</v>
      </c>
      <c r="F142" s="220" t="s">
        <v>252</v>
      </c>
      <c r="G142" s="220"/>
      <c r="H142" s="220"/>
      <c r="I142" s="220"/>
      <c r="J142" s="148" t="s">
        <v>186</v>
      </c>
      <c r="K142" s="149">
        <v>5</v>
      </c>
      <c r="L142" s="221"/>
      <c r="M142" s="221"/>
      <c r="N142" s="221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685</v>
      </c>
    </row>
    <row r="143" spans="2:65" s="1" customFormat="1" ht="16.5" customHeight="1">
      <c r="B143" s="145"/>
      <c r="C143" s="146" t="s">
        <v>254</v>
      </c>
      <c r="D143" s="146" t="s">
        <v>174</v>
      </c>
      <c r="E143" s="147" t="s">
        <v>255</v>
      </c>
      <c r="F143" s="220" t="s">
        <v>256</v>
      </c>
      <c r="G143" s="220"/>
      <c r="H143" s="220"/>
      <c r="I143" s="220"/>
      <c r="J143" s="148" t="s">
        <v>186</v>
      </c>
      <c r="K143" s="149">
        <v>5</v>
      </c>
      <c r="L143" s="221"/>
      <c r="M143" s="221"/>
      <c r="N143" s="221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686</v>
      </c>
    </row>
    <row r="144" spans="2:63" s="10" customFormat="1" ht="29.85" customHeight="1">
      <c r="B144" s="134"/>
      <c r="C144" s="135"/>
      <c r="D144" s="144" t="s">
        <v>143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28">
        <f>BK144</f>
        <v>0</v>
      </c>
      <c r="O144" s="229"/>
      <c r="P144" s="229"/>
      <c r="Q144" s="229"/>
      <c r="R144" s="137"/>
      <c r="T144" s="138"/>
      <c r="U144" s="135"/>
      <c r="V144" s="135"/>
      <c r="W144" s="139">
        <f>W145</f>
        <v>96.18786</v>
      </c>
      <c r="X144" s="135"/>
      <c r="Y144" s="139">
        <f>Y145</f>
        <v>0</v>
      </c>
      <c r="Z144" s="135"/>
      <c r="AA144" s="140">
        <f>AA145</f>
        <v>0</v>
      </c>
      <c r="AR144" s="141" t="s">
        <v>83</v>
      </c>
      <c r="AT144" s="142" t="s">
        <v>74</v>
      </c>
      <c r="AU144" s="142" t="s">
        <v>83</v>
      </c>
      <c r="AY144" s="141" t="s">
        <v>173</v>
      </c>
      <c r="BK144" s="143">
        <f>BK145</f>
        <v>0</v>
      </c>
    </row>
    <row r="145" spans="2:65" s="1" customFormat="1" ht="25.5" customHeight="1">
      <c r="B145" s="145"/>
      <c r="C145" s="146" t="s">
        <v>10</v>
      </c>
      <c r="D145" s="146" t="s">
        <v>174</v>
      </c>
      <c r="E145" s="147" t="s">
        <v>258</v>
      </c>
      <c r="F145" s="220" t="s">
        <v>259</v>
      </c>
      <c r="G145" s="220"/>
      <c r="H145" s="220"/>
      <c r="I145" s="220"/>
      <c r="J145" s="148" t="s">
        <v>202</v>
      </c>
      <c r="K145" s="149">
        <v>56.748</v>
      </c>
      <c r="L145" s="221"/>
      <c r="M145" s="221"/>
      <c r="N145" s="221">
        <f>ROUND(L145*K145,2)</f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1.695</v>
      </c>
      <c r="W145" s="152">
        <f>V145*K145</f>
        <v>96.18786</v>
      </c>
      <c r="X145" s="152">
        <v>0</v>
      </c>
      <c r="Y145" s="152">
        <f>X145*K145</f>
        <v>0</v>
      </c>
      <c r="Z145" s="152">
        <v>0</v>
      </c>
      <c r="AA145" s="153">
        <f>Z145*K145</f>
        <v>0</v>
      </c>
      <c r="AR145" s="19" t="s">
        <v>178</v>
      </c>
      <c r="AT145" s="19" t="s">
        <v>174</v>
      </c>
      <c r="AU145" s="19" t="s">
        <v>111</v>
      </c>
      <c r="AY145" s="19" t="s">
        <v>173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9" t="s">
        <v>83</v>
      </c>
      <c r="BK145" s="154">
        <f>ROUND(L145*K145,2)</f>
        <v>0</v>
      </c>
      <c r="BL145" s="19" t="s">
        <v>178</v>
      </c>
      <c r="BM145" s="19" t="s">
        <v>260</v>
      </c>
    </row>
    <row r="146" spans="2:63" s="10" customFormat="1" ht="29.85" customHeight="1">
      <c r="B146" s="134"/>
      <c r="C146" s="135"/>
      <c r="D146" s="144" t="s">
        <v>684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28">
        <f>BK146</f>
        <v>0</v>
      </c>
      <c r="O146" s="229"/>
      <c r="P146" s="229"/>
      <c r="Q146" s="229"/>
      <c r="R146" s="137"/>
      <c r="T146" s="138"/>
      <c r="U146" s="135"/>
      <c r="V146" s="135"/>
      <c r="W146" s="139">
        <f>SUM(W147:W148)</f>
        <v>18.9336</v>
      </c>
      <c r="X146" s="135"/>
      <c r="Y146" s="139">
        <f>SUM(Y147:Y148)</f>
        <v>0.107352</v>
      </c>
      <c r="Z146" s="135"/>
      <c r="AA146" s="140">
        <f>SUM(AA147:AA148)</f>
        <v>0</v>
      </c>
      <c r="AR146" s="141" t="s">
        <v>83</v>
      </c>
      <c r="AT146" s="142" t="s">
        <v>74</v>
      </c>
      <c r="AU146" s="142" t="s">
        <v>83</v>
      </c>
      <c r="AY146" s="141" t="s">
        <v>173</v>
      </c>
      <c r="BK146" s="143">
        <f>SUM(BK147:BK148)</f>
        <v>0</v>
      </c>
    </row>
    <row r="147" spans="2:65" s="1" customFormat="1" ht="25.5" customHeight="1">
      <c r="B147" s="145"/>
      <c r="C147" s="146" t="s">
        <v>261</v>
      </c>
      <c r="D147" s="146" t="s">
        <v>174</v>
      </c>
      <c r="E147" s="147" t="s">
        <v>687</v>
      </c>
      <c r="F147" s="220" t="s">
        <v>688</v>
      </c>
      <c r="G147" s="220"/>
      <c r="H147" s="220"/>
      <c r="I147" s="220"/>
      <c r="J147" s="148" t="s">
        <v>202</v>
      </c>
      <c r="K147" s="149">
        <v>4.2</v>
      </c>
      <c r="L147" s="221"/>
      <c r="M147" s="221"/>
      <c r="N147" s="221">
        <f>ROUND(L147*K147,2)</f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1.208</v>
      </c>
      <c r="W147" s="152">
        <f>V147*K147</f>
        <v>5.0736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111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689</v>
      </c>
    </row>
    <row r="148" spans="2:65" s="1" customFormat="1" ht="16.5" customHeight="1">
      <c r="B148" s="145"/>
      <c r="C148" s="146" t="s">
        <v>265</v>
      </c>
      <c r="D148" s="146" t="s">
        <v>174</v>
      </c>
      <c r="E148" s="147" t="s">
        <v>690</v>
      </c>
      <c r="F148" s="220" t="s">
        <v>691</v>
      </c>
      <c r="G148" s="220"/>
      <c r="H148" s="220"/>
      <c r="I148" s="220"/>
      <c r="J148" s="148" t="s">
        <v>211</v>
      </c>
      <c r="K148" s="149">
        <v>16.8</v>
      </c>
      <c r="L148" s="221"/>
      <c r="M148" s="221"/>
      <c r="N148" s="221">
        <f>ROUND(L148*K148,2)</f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0.825</v>
      </c>
      <c r="W148" s="152">
        <f>V148*K148</f>
        <v>13.86</v>
      </c>
      <c r="X148" s="152">
        <v>0.00639</v>
      </c>
      <c r="Y148" s="152">
        <f>X148*K148</f>
        <v>0.107352</v>
      </c>
      <c r="Z148" s="152">
        <v>0</v>
      </c>
      <c r="AA148" s="153">
        <f>Z148*K148</f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9" t="s">
        <v>83</v>
      </c>
      <c r="BK148" s="154">
        <f>ROUND(L148*K148,2)</f>
        <v>0</v>
      </c>
      <c r="BL148" s="19" t="s">
        <v>178</v>
      </c>
      <c r="BM148" s="19" t="s">
        <v>692</v>
      </c>
    </row>
    <row r="149" spans="2:63" s="10" customFormat="1" ht="29.85" customHeight="1">
      <c r="B149" s="134"/>
      <c r="C149" s="135"/>
      <c r="D149" s="144" t="s">
        <v>146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28">
        <f>BK149</f>
        <v>0</v>
      </c>
      <c r="O149" s="229"/>
      <c r="P149" s="229"/>
      <c r="Q149" s="229"/>
      <c r="R149" s="137"/>
      <c r="T149" s="138"/>
      <c r="U149" s="135"/>
      <c r="V149" s="135"/>
      <c r="W149" s="139">
        <f>SUM(W150:W198)</f>
        <v>428.14099999999996</v>
      </c>
      <c r="X149" s="135"/>
      <c r="Y149" s="139">
        <f>SUM(Y150:Y198)</f>
        <v>11.642079999999998</v>
      </c>
      <c r="Z149" s="135"/>
      <c r="AA149" s="140">
        <f>SUM(AA150:AA198)</f>
        <v>0</v>
      </c>
      <c r="AR149" s="141" t="s">
        <v>83</v>
      </c>
      <c r="AT149" s="142" t="s">
        <v>74</v>
      </c>
      <c r="AU149" s="142" t="s">
        <v>83</v>
      </c>
      <c r="AY149" s="141" t="s">
        <v>173</v>
      </c>
      <c r="BK149" s="143">
        <f>SUM(BK150:BK198)</f>
        <v>0</v>
      </c>
    </row>
    <row r="150" spans="2:65" s="1" customFormat="1" ht="38.25" customHeight="1">
      <c r="B150" s="145"/>
      <c r="C150" s="146" t="s">
        <v>269</v>
      </c>
      <c r="D150" s="146" t="s">
        <v>174</v>
      </c>
      <c r="E150" s="147" t="s">
        <v>693</v>
      </c>
      <c r="F150" s="220" t="s">
        <v>1411</v>
      </c>
      <c r="G150" s="220"/>
      <c r="H150" s="220"/>
      <c r="I150" s="220"/>
      <c r="J150" s="148" t="s">
        <v>177</v>
      </c>
      <c r="K150" s="149">
        <v>20</v>
      </c>
      <c r="L150" s="221"/>
      <c r="M150" s="221"/>
      <c r="N150" s="221">
        <f aca="true" t="shared" si="10" ref="N150:N181">ROUND(L150*K150,2)</f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0.248</v>
      </c>
      <c r="W150" s="152">
        <f aca="true" t="shared" si="11" ref="W150:W181">V150*K150</f>
        <v>4.96</v>
      </c>
      <c r="X150" s="152">
        <v>0</v>
      </c>
      <c r="Y150" s="152">
        <f aca="true" t="shared" si="12" ref="Y150:Y181">X150*K150</f>
        <v>0</v>
      </c>
      <c r="Z150" s="152">
        <v>0</v>
      </c>
      <c r="AA150" s="153">
        <f aca="true" t="shared" si="13" ref="AA150:AA181">Z150*K150</f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 aca="true" t="shared" si="14" ref="BE150:BE181">IF(U150="základní",N150,0)</f>
        <v>0</v>
      </c>
      <c r="BF150" s="154">
        <f aca="true" t="shared" si="15" ref="BF150:BF181">IF(U150="snížená",N150,0)</f>
        <v>0</v>
      </c>
      <c r="BG150" s="154">
        <f aca="true" t="shared" si="16" ref="BG150:BG181">IF(U150="zákl. přenesená",N150,0)</f>
        <v>0</v>
      </c>
      <c r="BH150" s="154">
        <f aca="true" t="shared" si="17" ref="BH150:BH181">IF(U150="sníž. přenesená",N150,0)</f>
        <v>0</v>
      </c>
      <c r="BI150" s="154">
        <f aca="true" t="shared" si="18" ref="BI150:BI181">IF(U150="nulová",N150,0)</f>
        <v>0</v>
      </c>
      <c r="BJ150" s="19" t="s">
        <v>83</v>
      </c>
      <c r="BK150" s="154">
        <f aca="true" t="shared" si="19" ref="BK150:BK181">ROUND(L150*K150,2)</f>
        <v>0</v>
      </c>
      <c r="BL150" s="19" t="s">
        <v>178</v>
      </c>
      <c r="BM150" s="19" t="s">
        <v>694</v>
      </c>
    </row>
    <row r="151" spans="2:65" s="1" customFormat="1" ht="38.25" customHeight="1">
      <c r="B151" s="145"/>
      <c r="C151" s="155" t="s">
        <v>273</v>
      </c>
      <c r="D151" s="155" t="s">
        <v>238</v>
      </c>
      <c r="E151" s="156" t="s">
        <v>695</v>
      </c>
      <c r="F151" s="254" t="s">
        <v>1412</v>
      </c>
      <c r="G151" s="235"/>
      <c r="H151" s="235"/>
      <c r="I151" s="235"/>
      <c r="J151" s="157" t="s">
        <v>177</v>
      </c>
      <c r="K151" s="158">
        <v>24</v>
      </c>
      <c r="L151" s="236"/>
      <c r="M151" s="236"/>
      <c r="N151" s="236">
        <f t="shared" si="10"/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</v>
      </c>
      <c r="W151" s="152">
        <f t="shared" si="11"/>
        <v>0</v>
      </c>
      <c r="X151" s="152">
        <v>0.00219</v>
      </c>
      <c r="Y151" s="152">
        <f t="shared" si="12"/>
        <v>0.05256</v>
      </c>
      <c r="Z151" s="152">
        <v>0</v>
      </c>
      <c r="AA151" s="153">
        <f t="shared" si="13"/>
        <v>0</v>
      </c>
      <c r="AR151" s="19" t="s">
        <v>204</v>
      </c>
      <c r="AT151" s="19" t="s">
        <v>238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178</v>
      </c>
      <c r="BM151" s="19" t="s">
        <v>696</v>
      </c>
    </row>
    <row r="152" spans="2:65" s="1" customFormat="1" ht="38.25" customHeight="1">
      <c r="B152" s="145"/>
      <c r="C152" s="146" t="s">
        <v>277</v>
      </c>
      <c r="D152" s="146" t="s">
        <v>174</v>
      </c>
      <c r="E152" s="147" t="s">
        <v>697</v>
      </c>
      <c r="F152" s="220" t="s">
        <v>1409</v>
      </c>
      <c r="G152" s="220"/>
      <c r="H152" s="220"/>
      <c r="I152" s="220"/>
      <c r="J152" s="148" t="s">
        <v>177</v>
      </c>
      <c r="K152" s="149">
        <v>451</v>
      </c>
      <c r="L152" s="221"/>
      <c r="M152" s="221"/>
      <c r="N152" s="221">
        <f t="shared" si="1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0.376</v>
      </c>
      <c r="W152" s="152">
        <f t="shared" si="11"/>
        <v>169.576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698</v>
      </c>
    </row>
    <row r="153" spans="2:65" s="1" customFormat="1" ht="38.25" customHeight="1">
      <c r="B153" s="145"/>
      <c r="C153" s="155" t="s">
        <v>281</v>
      </c>
      <c r="D153" s="155" t="s">
        <v>238</v>
      </c>
      <c r="E153" s="156" t="s">
        <v>699</v>
      </c>
      <c r="F153" s="254" t="s">
        <v>1410</v>
      </c>
      <c r="G153" s="235"/>
      <c r="H153" s="235"/>
      <c r="I153" s="235"/>
      <c r="J153" s="157" t="s">
        <v>177</v>
      </c>
      <c r="K153" s="158">
        <v>456</v>
      </c>
      <c r="L153" s="236"/>
      <c r="M153" s="236"/>
      <c r="N153" s="236">
        <f t="shared" si="10"/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</v>
      </c>
      <c r="W153" s="152">
        <f t="shared" si="11"/>
        <v>0</v>
      </c>
      <c r="X153" s="152">
        <v>0.01106</v>
      </c>
      <c r="Y153" s="152">
        <f t="shared" si="12"/>
        <v>5.04336</v>
      </c>
      <c r="Z153" s="152">
        <v>0</v>
      </c>
      <c r="AA153" s="153">
        <f t="shared" si="13"/>
        <v>0</v>
      </c>
      <c r="AR153" s="19" t="s">
        <v>204</v>
      </c>
      <c r="AT153" s="19" t="s">
        <v>238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700</v>
      </c>
    </row>
    <row r="154" spans="2:65" s="1" customFormat="1" ht="25.5" customHeight="1">
      <c r="B154" s="145"/>
      <c r="C154" s="146" t="s">
        <v>285</v>
      </c>
      <c r="D154" s="146" t="s">
        <v>174</v>
      </c>
      <c r="E154" s="147" t="s">
        <v>701</v>
      </c>
      <c r="F154" s="220" t="s">
        <v>702</v>
      </c>
      <c r="G154" s="220"/>
      <c r="H154" s="220"/>
      <c r="I154" s="220"/>
      <c r="J154" s="148" t="s">
        <v>186</v>
      </c>
      <c r="K154" s="149">
        <v>8</v>
      </c>
      <c r="L154" s="221"/>
      <c r="M154" s="221"/>
      <c r="N154" s="221">
        <f t="shared" si="10"/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1.007</v>
      </c>
      <c r="W154" s="152">
        <f t="shared" si="11"/>
        <v>8.056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703</v>
      </c>
    </row>
    <row r="155" spans="2:65" s="1" customFormat="1" ht="25.5" customHeight="1">
      <c r="B155" s="145"/>
      <c r="C155" s="155" t="s">
        <v>289</v>
      </c>
      <c r="D155" s="155" t="s">
        <v>238</v>
      </c>
      <c r="E155" s="156" t="s">
        <v>704</v>
      </c>
      <c r="F155" s="235" t="s">
        <v>705</v>
      </c>
      <c r="G155" s="235"/>
      <c r="H155" s="235"/>
      <c r="I155" s="235"/>
      <c r="J155" s="157" t="s">
        <v>186</v>
      </c>
      <c r="K155" s="158">
        <v>3</v>
      </c>
      <c r="L155" s="236"/>
      <c r="M155" s="236"/>
      <c r="N155" s="236">
        <f t="shared" si="1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0.0046</v>
      </c>
      <c r="Y155" s="152">
        <f t="shared" si="12"/>
        <v>0.0138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706</v>
      </c>
    </row>
    <row r="156" spans="2:65" s="1" customFormat="1" ht="25.5" customHeight="1">
      <c r="B156" s="145"/>
      <c r="C156" s="155" t="s">
        <v>293</v>
      </c>
      <c r="D156" s="155" t="s">
        <v>238</v>
      </c>
      <c r="E156" s="156" t="s">
        <v>707</v>
      </c>
      <c r="F156" s="235" t="s">
        <v>708</v>
      </c>
      <c r="G156" s="235"/>
      <c r="H156" s="235"/>
      <c r="I156" s="235"/>
      <c r="J156" s="157" t="s">
        <v>186</v>
      </c>
      <c r="K156" s="158">
        <v>5</v>
      </c>
      <c r="L156" s="236"/>
      <c r="M156" s="236"/>
      <c r="N156" s="236">
        <f t="shared" si="1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</v>
      </c>
      <c r="W156" s="152">
        <f t="shared" si="11"/>
        <v>0</v>
      </c>
      <c r="X156" s="152">
        <v>0.0047</v>
      </c>
      <c r="Y156" s="152">
        <f t="shared" si="12"/>
        <v>0.0235</v>
      </c>
      <c r="Z156" s="152">
        <v>0</v>
      </c>
      <c r="AA156" s="153">
        <f t="shared" si="13"/>
        <v>0</v>
      </c>
      <c r="AR156" s="19" t="s">
        <v>204</v>
      </c>
      <c r="AT156" s="19" t="s">
        <v>238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709</v>
      </c>
    </row>
    <row r="157" spans="2:65" s="1" customFormat="1" ht="25.5" customHeight="1">
      <c r="B157" s="145"/>
      <c r="C157" s="146" t="s">
        <v>297</v>
      </c>
      <c r="D157" s="146" t="s">
        <v>174</v>
      </c>
      <c r="E157" s="147" t="s">
        <v>710</v>
      </c>
      <c r="F157" s="220" t="s">
        <v>711</v>
      </c>
      <c r="G157" s="220"/>
      <c r="H157" s="220"/>
      <c r="I157" s="220"/>
      <c r="J157" s="148" t="s">
        <v>186</v>
      </c>
      <c r="K157" s="149">
        <v>4</v>
      </c>
      <c r="L157" s="221"/>
      <c r="M157" s="221"/>
      <c r="N157" s="221">
        <f t="shared" si="1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0.622</v>
      </c>
      <c r="W157" s="152">
        <f t="shared" si="11"/>
        <v>2.488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712</v>
      </c>
    </row>
    <row r="158" spans="2:65" s="1" customFormat="1" ht="16.5" customHeight="1">
      <c r="B158" s="145"/>
      <c r="C158" s="155" t="s">
        <v>301</v>
      </c>
      <c r="D158" s="155" t="s">
        <v>238</v>
      </c>
      <c r="E158" s="156" t="s">
        <v>713</v>
      </c>
      <c r="F158" s="235" t="s">
        <v>714</v>
      </c>
      <c r="G158" s="235"/>
      <c r="H158" s="235"/>
      <c r="I158" s="235"/>
      <c r="J158" s="157" t="s">
        <v>186</v>
      </c>
      <c r="K158" s="158">
        <v>4</v>
      </c>
      <c r="L158" s="236"/>
      <c r="M158" s="236"/>
      <c r="N158" s="236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0.00091</v>
      </c>
      <c r="Y158" s="152">
        <f t="shared" si="12"/>
        <v>0.00364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715</v>
      </c>
    </row>
    <row r="159" spans="2:65" s="1" customFormat="1" ht="25.5" customHeight="1">
      <c r="B159" s="145"/>
      <c r="C159" s="146" t="s">
        <v>305</v>
      </c>
      <c r="D159" s="146" t="s">
        <v>174</v>
      </c>
      <c r="E159" s="147" t="s">
        <v>716</v>
      </c>
      <c r="F159" s="220" t="s">
        <v>717</v>
      </c>
      <c r="G159" s="220"/>
      <c r="H159" s="220"/>
      <c r="I159" s="220"/>
      <c r="J159" s="148" t="s">
        <v>186</v>
      </c>
      <c r="K159" s="149">
        <v>1</v>
      </c>
      <c r="L159" s="221"/>
      <c r="M159" s="221"/>
      <c r="N159" s="221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1.174</v>
      </c>
      <c r="W159" s="152">
        <f t="shared" si="11"/>
        <v>1.174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718</v>
      </c>
    </row>
    <row r="160" spans="2:65" s="1" customFormat="1" ht="16.5" customHeight="1">
      <c r="B160" s="145"/>
      <c r="C160" s="155" t="s">
        <v>309</v>
      </c>
      <c r="D160" s="155" t="s">
        <v>238</v>
      </c>
      <c r="E160" s="156" t="s">
        <v>719</v>
      </c>
      <c r="F160" s="235" t="s">
        <v>720</v>
      </c>
      <c r="G160" s="235"/>
      <c r="H160" s="235"/>
      <c r="I160" s="235"/>
      <c r="J160" s="157" t="s">
        <v>186</v>
      </c>
      <c r="K160" s="158">
        <v>1</v>
      </c>
      <c r="L160" s="236"/>
      <c r="M160" s="236"/>
      <c r="N160" s="236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0.0045</v>
      </c>
      <c r="Y160" s="152">
        <f t="shared" si="12"/>
        <v>0.0045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721</v>
      </c>
    </row>
    <row r="161" spans="2:65" s="1" customFormat="1" ht="25.5" customHeight="1">
      <c r="B161" s="145"/>
      <c r="C161" s="146" t="s">
        <v>313</v>
      </c>
      <c r="D161" s="146" t="s">
        <v>174</v>
      </c>
      <c r="E161" s="147" t="s">
        <v>722</v>
      </c>
      <c r="F161" s="220" t="s">
        <v>723</v>
      </c>
      <c r="G161" s="220"/>
      <c r="H161" s="220"/>
      <c r="I161" s="220"/>
      <c r="J161" s="148" t="s">
        <v>186</v>
      </c>
      <c r="K161" s="149">
        <v>1</v>
      </c>
      <c r="L161" s="221"/>
      <c r="M161" s="221"/>
      <c r="N161" s="221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1.396</v>
      </c>
      <c r="W161" s="152">
        <f t="shared" si="11"/>
        <v>1.396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724</v>
      </c>
    </row>
    <row r="162" spans="2:65" s="1" customFormat="1" ht="16.5" customHeight="1">
      <c r="B162" s="145"/>
      <c r="C162" s="155" t="s">
        <v>317</v>
      </c>
      <c r="D162" s="155" t="s">
        <v>238</v>
      </c>
      <c r="E162" s="156" t="s">
        <v>725</v>
      </c>
      <c r="F162" s="235" t="s">
        <v>726</v>
      </c>
      <c r="G162" s="235"/>
      <c r="H162" s="235"/>
      <c r="I162" s="235"/>
      <c r="J162" s="157" t="s">
        <v>186</v>
      </c>
      <c r="K162" s="158">
        <v>1</v>
      </c>
      <c r="L162" s="236"/>
      <c r="M162" s="236"/>
      <c r="N162" s="236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</v>
      </c>
      <c r="W162" s="152">
        <f t="shared" si="11"/>
        <v>0</v>
      </c>
      <c r="X162" s="152">
        <v>0.00488</v>
      </c>
      <c r="Y162" s="152">
        <f t="shared" si="12"/>
        <v>0.00488</v>
      </c>
      <c r="Z162" s="152">
        <v>0</v>
      </c>
      <c r="AA162" s="153">
        <f t="shared" si="13"/>
        <v>0</v>
      </c>
      <c r="AR162" s="19" t="s">
        <v>204</v>
      </c>
      <c r="AT162" s="19" t="s">
        <v>238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727</v>
      </c>
    </row>
    <row r="163" spans="2:65" s="1" customFormat="1" ht="16.5" customHeight="1">
      <c r="B163" s="145"/>
      <c r="C163" s="155" t="s">
        <v>321</v>
      </c>
      <c r="D163" s="155" t="s">
        <v>238</v>
      </c>
      <c r="E163" s="156" t="s">
        <v>728</v>
      </c>
      <c r="F163" s="235" t="s">
        <v>729</v>
      </c>
      <c r="G163" s="235"/>
      <c r="H163" s="235"/>
      <c r="I163" s="235"/>
      <c r="J163" s="157" t="s">
        <v>186</v>
      </c>
      <c r="K163" s="158">
        <v>1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0.00205</v>
      </c>
      <c r="Y163" s="152">
        <f t="shared" si="12"/>
        <v>0.00205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730</v>
      </c>
    </row>
    <row r="164" spans="2:65" s="1" customFormat="1" ht="38.25" customHeight="1">
      <c r="B164" s="145"/>
      <c r="C164" s="146" t="s">
        <v>325</v>
      </c>
      <c r="D164" s="146" t="s">
        <v>174</v>
      </c>
      <c r="E164" s="147" t="s">
        <v>731</v>
      </c>
      <c r="F164" s="220" t="s">
        <v>732</v>
      </c>
      <c r="G164" s="220"/>
      <c r="H164" s="220"/>
      <c r="I164" s="220"/>
      <c r="J164" s="148" t="s">
        <v>186</v>
      </c>
      <c r="K164" s="149">
        <v>1</v>
      </c>
      <c r="L164" s="221"/>
      <c r="M164" s="221"/>
      <c r="N164" s="221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2.933</v>
      </c>
      <c r="W164" s="152">
        <f t="shared" si="11"/>
        <v>2.933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733</v>
      </c>
    </row>
    <row r="165" spans="2:65" s="1" customFormat="1" ht="25.5" customHeight="1">
      <c r="B165" s="145"/>
      <c r="C165" s="155" t="s">
        <v>329</v>
      </c>
      <c r="D165" s="155" t="s">
        <v>238</v>
      </c>
      <c r="E165" s="156" t="s">
        <v>734</v>
      </c>
      <c r="F165" s="235" t="s">
        <v>735</v>
      </c>
      <c r="G165" s="235"/>
      <c r="H165" s="235"/>
      <c r="I165" s="235"/>
      <c r="J165" s="157" t="s">
        <v>186</v>
      </c>
      <c r="K165" s="158">
        <v>1</v>
      </c>
      <c r="L165" s="236"/>
      <c r="M165" s="236"/>
      <c r="N165" s="236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</v>
      </c>
      <c r="W165" s="152">
        <f t="shared" si="11"/>
        <v>0</v>
      </c>
      <c r="X165" s="152">
        <v>0.0313</v>
      </c>
      <c r="Y165" s="152">
        <f t="shared" si="12"/>
        <v>0.0313</v>
      </c>
      <c r="Z165" s="152">
        <v>0</v>
      </c>
      <c r="AA165" s="153">
        <f t="shared" si="13"/>
        <v>0</v>
      </c>
      <c r="AR165" s="19" t="s">
        <v>204</v>
      </c>
      <c r="AT165" s="19" t="s">
        <v>238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736</v>
      </c>
    </row>
    <row r="166" spans="2:65" s="1" customFormat="1" ht="25.5" customHeight="1">
      <c r="B166" s="145"/>
      <c r="C166" s="146" t="s">
        <v>333</v>
      </c>
      <c r="D166" s="146" t="s">
        <v>174</v>
      </c>
      <c r="E166" s="147" t="s">
        <v>737</v>
      </c>
      <c r="F166" s="220" t="s">
        <v>738</v>
      </c>
      <c r="G166" s="220"/>
      <c r="H166" s="220"/>
      <c r="I166" s="220"/>
      <c r="J166" s="148" t="s">
        <v>186</v>
      </c>
      <c r="K166" s="149">
        <v>3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1.554</v>
      </c>
      <c r="W166" s="152">
        <f t="shared" si="11"/>
        <v>4.662</v>
      </c>
      <c r="X166" s="152">
        <v>0.00086</v>
      </c>
      <c r="Y166" s="152">
        <f t="shared" si="12"/>
        <v>0.00258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739</v>
      </c>
    </row>
    <row r="167" spans="2:65" s="1" customFormat="1" ht="25.5" customHeight="1">
      <c r="B167" s="145"/>
      <c r="C167" s="155" t="s">
        <v>337</v>
      </c>
      <c r="D167" s="155" t="s">
        <v>238</v>
      </c>
      <c r="E167" s="156" t="s">
        <v>740</v>
      </c>
      <c r="F167" s="235" t="s">
        <v>741</v>
      </c>
      <c r="G167" s="235"/>
      <c r="H167" s="235"/>
      <c r="I167" s="235"/>
      <c r="J167" s="157" t="s">
        <v>186</v>
      </c>
      <c r="K167" s="158">
        <v>3</v>
      </c>
      <c r="L167" s="236"/>
      <c r="M167" s="236"/>
      <c r="N167" s="236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</v>
      </c>
      <c r="W167" s="152">
        <f t="shared" si="11"/>
        <v>0</v>
      </c>
      <c r="X167" s="152">
        <v>0.02005</v>
      </c>
      <c r="Y167" s="152">
        <f t="shared" si="12"/>
        <v>0.060149999999999995</v>
      </c>
      <c r="Z167" s="152">
        <v>0</v>
      </c>
      <c r="AA167" s="153">
        <f t="shared" si="13"/>
        <v>0</v>
      </c>
      <c r="AR167" s="19" t="s">
        <v>204</v>
      </c>
      <c r="AT167" s="19" t="s">
        <v>238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742</v>
      </c>
    </row>
    <row r="168" spans="2:65" s="1" customFormat="1" ht="25.5" customHeight="1">
      <c r="B168" s="145"/>
      <c r="C168" s="146" t="s">
        <v>341</v>
      </c>
      <c r="D168" s="146" t="s">
        <v>174</v>
      </c>
      <c r="E168" s="147" t="s">
        <v>743</v>
      </c>
      <c r="F168" s="220" t="s">
        <v>744</v>
      </c>
      <c r="G168" s="220"/>
      <c r="H168" s="220"/>
      <c r="I168" s="220"/>
      <c r="J168" s="148" t="s">
        <v>186</v>
      </c>
      <c r="K168" s="149">
        <v>5</v>
      </c>
      <c r="L168" s="221"/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1.866</v>
      </c>
      <c r="W168" s="152">
        <f t="shared" si="11"/>
        <v>9.33</v>
      </c>
      <c r="X168" s="152">
        <v>0.00165</v>
      </c>
      <c r="Y168" s="152">
        <f t="shared" si="12"/>
        <v>0.00825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745</v>
      </c>
    </row>
    <row r="169" spans="2:65" s="1" customFormat="1" ht="25.5" customHeight="1">
      <c r="B169" s="145"/>
      <c r="C169" s="155" t="s">
        <v>345</v>
      </c>
      <c r="D169" s="155" t="s">
        <v>238</v>
      </c>
      <c r="E169" s="156" t="s">
        <v>746</v>
      </c>
      <c r="F169" s="235" t="s">
        <v>747</v>
      </c>
      <c r="G169" s="235"/>
      <c r="H169" s="235"/>
      <c r="I169" s="235"/>
      <c r="J169" s="157" t="s">
        <v>186</v>
      </c>
      <c r="K169" s="158">
        <v>5</v>
      </c>
      <c r="L169" s="236"/>
      <c r="M169" s="236"/>
      <c r="N169" s="236">
        <f t="shared" si="1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</v>
      </c>
      <c r="W169" s="152">
        <f t="shared" si="11"/>
        <v>0</v>
      </c>
      <c r="X169" s="152">
        <v>0.02705</v>
      </c>
      <c r="Y169" s="152">
        <f t="shared" si="12"/>
        <v>0.13525</v>
      </c>
      <c r="Z169" s="152">
        <v>0</v>
      </c>
      <c r="AA169" s="153">
        <f t="shared" si="13"/>
        <v>0</v>
      </c>
      <c r="AR169" s="19" t="s">
        <v>204</v>
      </c>
      <c r="AT169" s="19" t="s">
        <v>238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748</v>
      </c>
    </row>
    <row r="170" spans="2:65" s="1" customFormat="1" ht="25.5" customHeight="1">
      <c r="B170" s="145"/>
      <c r="C170" s="146" t="s">
        <v>349</v>
      </c>
      <c r="D170" s="146" t="s">
        <v>174</v>
      </c>
      <c r="E170" s="147" t="s">
        <v>749</v>
      </c>
      <c r="F170" s="220" t="s">
        <v>750</v>
      </c>
      <c r="G170" s="220"/>
      <c r="H170" s="220"/>
      <c r="I170" s="220"/>
      <c r="J170" s="148" t="s">
        <v>186</v>
      </c>
      <c r="K170" s="149">
        <v>15</v>
      </c>
      <c r="L170" s="221"/>
      <c r="M170" s="221"/>
      <c r="N170" s="221">
        <f t="shared" si="1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3.262</v>
      </c>
      <c r="W170" s="152">
        <f t="shared" si="11"/>
        <v>48.93</v>
      </c>
      <c r="X170" s="152">
        <v>0.00508</v>
      </c>
      <c r="Y170" s="152">
        <f t="shared" si="12"/>
        <v>0.0762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751</v>
      </c>
    </row>
    <row r="171" spans="2:65" s="1" customFormat="1" ht="25.5" customHeight="1">
      <c r="B171" s="145"/>
      <c r="C171" s="155" t="s">
        <v>353</v>
      </c>
      <c r="D171" s="155" t="s">
        <v>238</v>
      </c>
      <c r="E171" s="156" t="s">
        <v>752</v>
      </c>
      <c r="F171" s="235" t="s">
        <v>753</v>
      </c>
      <c r="G171" s="235"/>
      <c r="H171" s="235"/>
      <c r="I171" s="235"/>
      <c r="J171" s="157" t="s">
        <v>186</v>
      </c>
      <c r="K171" s="158">
        <v>1</v>
      </c>
      <c r="L171" s="236"/>
      <c r="M171" s="236"/>
      <c r="N171" s="236">
        <f t="shared" si="1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</v>
      </c>
      <c r="W171" s="152">
        <f t="shared" si="11"/>
        <v>0</v>
      </c>
      <c r="X171" s="152">
        <v>0.1</v>
      </c>
      <c r="Y171" s="152">
        <f t="shared" si="12"/>
        <v>0.1</v>
      </c>
      <c r="Z171" s="152">
        <v>0</v>
      </c>
      <c r="AA171" s="153">
        <f t="shared" si="13"/>
        <v>0</v>
      </c>
      <c r="AR171" s="19" t="s">
        <v>204</v>
      </c>
      <c r="AT171" s="19" t="s">
        <v>238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754</v>
      </c>
    </row>
    <row r="172" spans="2:65" s="1" customFormat="1" ht="25.5" customHeight="1">
      <c r="B172" s="145"/>
      <c r="C172" s="155" t="s">
        <v>357</v>
      </c>
      <c r="D172" s="155" t="s">
        <v>238</v>
      </c>
      <c r="E172" s="156" t="s">
        <v>755</v>
      </c>
      <c r="F172" s="235" t="s">
        <v>756</v>
      </c>
      <c r="G172" s="235"/>
      <c r="H172" s="235"/>
      <c r="I172" s="235"/>
      <c r="J172" s="157" t="s">
        <v>186</v>
      </c>
      <c r="K172" s="158">
        <v>14</v>
      </c>
      <c r="L172" s="236"/>
      <c r="M172" s="236"/>
      <c r="N172" s="236">
        <f t="shared" si="10"/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0</v>
      </c>
      <c r="W172" s="152">
        <f t="shared" si="11"/>
        <v>0</v>
      </c>
      <c r="X172" s="152">
        <v>0.103</v>
      </c>
      <c r="Y172" s="152">
        <f t="shared" si="12"/>
        <v>1.442</v>
      </c>
      <c r="Z172" s="152">
        <v>0</v>
      </c>
      <c r="AA172" s="153">
        <f t="shared" si="13"/>
        <v>0</v>
      </c>
      <c r="AR172" s="19" t="s">
        <v>204</v>
      </c>
      <c r="AT172" s="19" t="s">
        <v>238</v>
      </c>
      <c r="AU172" s="19" t="s">
        <v>111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757</v>
      </c>
    </row>
    <row r="173" spans="2:65" s="1" customFormat="1" ht="25.5" customHeight="1">
      <c r="B173" s="145"/>
      <c r="C173" s="155" t="s">
        <v>361</v>
      </c>
      <c r="D173" s="155" t="s">
        <v>238</v>
      </c>
      <c r="E173" s="156" t="s">
        <v>758</v>
      </c>
      <c r="F173" s="235" t="s">
        <v>759</v>
      </c>
      <c r="G173" s="235"/>
      <c r="H173" s="235"/>
      <c r="I173" s="235"/>
      <c r="J173" s="157" t="s">
        <v>760</v>
      </c>
      <c r="K173" s="158">
        <v>23</v>
      </c>
      <c r="L173" s="236"/>
      <c r="M173" s="236"/>
      <c r="N173" s="236">
        <f t="shared" si="10"/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0</v>
      </c>
      <c r="W173" s="152">
        <f t="shared" si="11"/>
        <v>0</v>
      </c>
      <c r="X173" s="152">
        <v>0.0073</v>
      </c>
      <c r="Y173" s="152">
        <f t="shared" si="12"/>
        <v>0.1679</v>
      </c>
      <c r="Z173" s="152">
        <v>0</v>
      </c>
      <c r="AA173" s="153">
        <f t="shared" si="13"/>
        <v>0</v>
      </c>
      <c r="AR173" s="19" t="s">
        <v>204</v>
      </c>
      <c r="AT173" s="19" t="s">
        <v>238</v>
      </c>
      <c r="AU173" s="19" t="s">
        <v>111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761</v>
      </c>
    </row>
    <row r="174" spans="2:65" s="1" customFormat="1" ht="16.5" customHeight="1">
      <c r="B174" s="145"/>
      <c r="C174" s="146" t="s">
        <v>365</v>
      </c>
      <c r="D174" s="146" t="s">
        <v>174</v>
      </c>
      <c r="E174" s="147" t="s">
        <v>762</v>
      </c>
      <c r="F174" s="220" t="s">
        <v>763</v>
      </c>
      <c r="G174" s="220"/>
      <c r="H174" s="220"/>
      <c r="I174" s="220"/>
      <c r="J174" s="148" t="s">
        <v>186</v>
      </c>
      <c r="K174" s="149">
        <v>3</v>
      </c>
      <c r="L174" s="221"/>
      <c r="M174" s="221"/>
      <c r="N174" s="221">
        <f t="shared" si="10"/>
        <v>0</v>
      </c>
      <c r="O174" s="221"/>
      <c r="P174" s="221"/>
      <c r="Q174" s="221"/>
      <c r="R174" s="150"/>
      <c r="T174" s="151" t="s">
        <v>5</v>
      </c>
      <c r="U174" s="41" t="s">
        <v>40</v>
      </c>
      <c r="V174" s="152">
        <v>0.708</v>
      </c>
      <c r="W174" s="152">
        <f t="shared" si="11"/>
        <v>2.1239999999999997</v>
      </c>
      <c r="X174" s="152">
        <v>0.00034</v>
      </c>
      <c r="Y174" s="152">
        <f t="shared" si="12"/>
        <v>0.00102</v>
      </c>
      <c r="Z174" s="152">
        <v>0</v>
      </c>
      <c r="AA174" s="153">
        <f t="shared" si="1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764</v>
      </c>
    </row>
    <row r="175" spans="2:65" s="1" customFormat="1" ht="38.25" customHeight="1">
      <c r="B175" s="145"/>
      <c r="C175" s="155" t="s">
        <v>369</v>
      </c>
      <c r="D175" s="155" t="s">
        <v>238</v>
      </c>
      <c r="E175" s="156" t="s">
        <v>765</v>
      </c>
      <c r="F175" s="235" t="s">
        <v>766</v>
      </c>
      <c r="G175" s="235"/>
      <c r="H175" s="235"/>
      <c r="I175" s="235"/>
      <c r="J175" s="157" t="s">
        <v>186</v>
      </c>
      <c r="K175" s="158">
        <v>3</v>
      </c>
      <c r="L175" s="236"/>
      <c r="M175" s="236"/>
      <c r="N175" s="236">
        <f t="shared" si="10"/>
        <v>0</v>
      </c>
      <c r="O175" s="221"/>
      <c r="P175" s="221"/>
      <c r="Q175" s="221"/>
      <c r="R175" s="150"/>
      <c r="T175" s="151" t="s">
        <v>5</v>
      </c>
      <c r="U175" s="41" t="s">
        <v>40</v>
      </c>
      <c r="V175" s="152">
        <v>0</v>
      </c>
      <c r="W175" s="152">
        <f t="shared" si="11"/>
        <v>0</v>
      </c>
      <c r="X175" s="152">
        <v>0.0375</v>
      </c>
      <c r="Y175" s="152">
        <f t="shared" si="12"/>
        <v>0.11249999999999999</v>
      </c>
      <c r="Z175" s="152">
        <v>0</v>
      </c>
      <c r="AA175" s="153">
        <f t="shared" si="13"/>
        <v>0</v>
      </c>
      <c r="AR175" s="19" t="s">
        <v>204</v>
      </c>
      <c r="AT175" s="19" t="s">
        <v>238</v>
      </c>
      <c r="AU175" s="19" t="s">
        <v>111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178</v>
      </c>
      <c r="BM175" s="19" t="s">
        <v>767</v>
      </c>
    </row>
    <row r="176" spans="2:65" s="1" customFormat="1" ht="38.25" customHeight="1">
      <c r="B176" s="145"/>
      <c r="C176" s="146" t="s">
        <v>373</v>
      </c>
      <c r="D176" s="146" t="s">
        <v>174</v>
      </c>
      <c r="E176" s="147" t="s">
        <v>768</v>
      </c>
      <c r="F176" s="220" t="s">
        <v>769</v>
      </c>
      <c r="G176" s="220"/>
      <c r="H176" s="220"/>
      <c r="I176" s="220"/>
      <c r="J176" s="148" t="s">
        <v>186</v>
      </c>
      <c r="K176" s="149">
        <v>3</v>
      </c>
      <c r="L176" s="221"/>
      <c r="M176" s="221"/>
      <c r="N176" s="221">
        <f t="shared" si="10"/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1.42</v>
      </c>
      <c r="W176" s="152">
        <f t="shared" si="11"/>
        <v>4.26</v>
      </c>
      <c r="X176" s="152">
        <v>0.00086</v>
      </c>
      <c r="Y176" s="152">
        <f t="shared" si="12"/>
        <v>0.00258</v>
      </c>
      <c r="Z176" s="152">
        <v>0</v>
      </c>
      <c r="AA176" s="153">
        <f t="shared" si="1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178</v>
      </c>
      <c r="BM176" s="19" t="s">
        <v>770</v>
      </c>
    </row>
    <row r="177" spans="2:65" s="1" customFormat="1" ht="16.5" customHeight="1">
      <c r="B177" s="145"/>
      <c r="C177" s="155" t="s">
        <v>377</v>
      </c>
      <c r="D177" s="155" t="s">
        <v>238</v>
      </c>
      <c r="E177" s="156" t="s">
        <v>771</v>
      </c>
      <c r="F177" s="235" t="s">
        <v>772</v>
      </c>
      <c r="G177" s="235"/>
      <c r="H177" s="235"/>
      <c r="I177" s="235"/>
      <c r="J177" s="157" t="s">
        <v>186</v>
      </c>
      <c r="K177" s="158">
        <v>3</v>
      </c>
      <c r="L177" s="236"/>
      <c r="M177" s="236"/>
      <c r="N177" s="236">
        <f t="shared" si="10"/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0</v>
      </c>
      <c r="W177" s="152">
        <f t="shared" si="11"/>
        <v>0</v>
      </c>
      <c r="X177" s="152">
        <v>0.008</v>
      </c>
      <c r="Y177" s="152">
        <f t="shared" si="12"/>
        <v>0.024</v>
      </c>
      <c r="Z177" s="152">
        <v>0</v>
      </c>
      <c r="AA177" s="153">
        <f t="shared" si="13"/>
        <v>0</v>
      </c>
      <c r="AR177" s="19" t="s">
        <v>204</v>
      </c>
      <c r="AT177" s="19" t="s">
        <v>238</v>
      </c>
      <c r="AU177" s="19" t="s">
        <v>111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178</v>
      </c>
      <c r="BM177" s="19" t="s">
        <v>773</v>
      </c>
    </row>
    <row r="178" spans="2:65" s="1" customFormat="1" ht="25.5" customHeight="1">
      <c r="B178" s="145"/>
      <c r="C178" s="155" t="s">
        <v>381</v>
      </c>
      <c r="D178" s="155" t="s">
        <v>238</v>
      </c>
      <c r="E178" s="156" t="s">
        <v>774</v>
      </c>
      <c r="F178" s="235" t="s">
        <v>775</v>
      </c>
      <c r="G178" s="235"/>
      <c r="H178" s="235"/>
      <c r="I178" s="235"/>
      <c r="J178" s="157" t="s">
        <v>186</v>
      </c>
      <c r="K178" s="158">
        <v>6</v>
      </c>
      <c r="L178" s="236"/>
      <c r="M178" s="236"/>
      <c r="N178" s="236">
        <f t="shared" si="10"/>
        <v>0</v>
      </c>
      <c r="O178" s="221"/>
      <c r="P178" s="221"/>
      <c r="Q178" s="221"/>
      <c r="R178" s="150"/>
      <c r="T178" s="151" t="s">
        <v>5</v>
      </c>
      <c r="U178" s="41" t="s">
        <v>40</v>
      </c>
      <c r="V178" s="152">
        <v>0</v>
      </c>
      <c r="W178" s="152">
        <f t="shared" si="11"/>
        <v>0</v>
      </c>
      <c r="X178" s="152">
        <v>8E-05</v>
      </c>
      <c r="Y178" s="152">
        <f t="shared" si="12"/>
        <v>0.00048000000000000007</v>
      </c>
      <c r="Z178" s="152">
        <v>0</v>
      </c>
      <c r="AA178" s="153">
        <f t="shared" si="13"/>
        <v>0</v>
      </c>
      <c r="AR178" s="19" t="s">
        <v>204</v>
      </c>
      <c r="AT178" s="19" t="s">
        <v>238</v>
      </c>
      <c r="AU178" s="19" t="s">
        <v>111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178</v>
      </c>
      <c r="BM178" s="19" t="s">
        <v>776</v>
      </c>
    </row>
    <row r="179" spans="2:65" s="1" customFormat="1" ht="25.5" customHeight="1">
      <c r="B179" s="145"/>
      <c r="C179" s="155" t="s">
        <v>385</v>
      </c>
      <c r="D179" s="155" t="s">
        <v>238</v>
      </c>
      <c r="E179" s="156" t="s">
        <v>777</v>
      </c>
      <c r="F179" s="235" t="s">
        <v>778</v>
      </c>
      <c r="G179" s="235"/>
      <c r="H179" s="235"/>
      <c r="I179" s="235"/>
      <c r="J179" s="157" t="s">
        <v>186</v>
      </c>
      <c r="K179" s="158">
        <v>1</v>
      </c>
      <c r="L179" s="236"/>
      <c r="M179" s="236"/>
      <c r="N179" s="236">
        <f t="shared" si="10"/>
        <v>0</v>
      </c>
      <c r="O179" s="221"/>
      <c r="P179" s="221"/>
      <c r="Q179" s="221"/>
      <c r="R179" s="150"/>
      <c r="T179" s="151" t="s">
        <v>5</v>
      </c>
      <c r="U179" s="41" t="s">
        <v>40</v>
      </c>
      <c r="V179" s="152">
        <v>0</v>
      </c>
      <c r="W179" s="152">
        <f t="shared" si="11"/>
        <v>0</v>
      </c>
      <c r="X179" s="152">
        <v>0.00046</v>
      </c>
      <c r="Y179" s="152">
        <f t="shared" si="12"/>
        <v>0.00046</v>
      </c>
      <c r="Z179" s="152">
        <v>0</v>
      </c>
      <c r="AA179" s="153">
        <f t="shared" si="13"/>
        <v>0</v>
      </c>
      <c r="AR179" s="19" t="s">
        <v>204</v>
      </c>
      <c r="AT179" s="19" t="s">
        <v>238</v>
      </c>
      <c r="AU179" s="19" t="s">
        <v>111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178</v>
      </c>
      <c r="BM179" s="19" t="s">
        <v>779</v>
      </c>
    </row>
    <row r="180" spans="2:65" s="1" customFormat="1" ht="16.5" customHeight="1">
      <c r="B180" s="145"/>
      <c r="C180" s="146" t="s">
        <v>389</v>
      </c>
      <c r="D180" s="146" t="s">
        <v>174</v>
      </c>
      <c r="E180" s="147" t="s">
        <v>780</v>
      </c>
      <c r="F180" s="220" t="s">
        <v>781</v>
      </c>
      <c r="G180" s="220"/>
      <c r="H180" s="220"/>
      <c r="I180" s="220"/>
      <c r="J180" s="148" t="s">
        <v>186</v>
      </c>
      <c r="K180" s="149">
        <v>23</v>
      </c>
      <c r="L180" s="221"/>
      <c r="M180" s="221"/>
      <c r="N180" s="221">
        <f t="shared" si="10"/>
        <v>0</v>
      </c>
      <c r="O180" s="221"/>
      <c r="P180" s="221"/>
      <c r="Q180" s="221"/>
      <c r="R180" s="150"/>
      <c r="T180" s="151" t="s">
        <v>5</v>
      </c>
      <c r="U180" s="41" t="s">
        <v>40</v>
      </c>
      <c r="V180" s="152">
        <v>0.863</v>
      </c>
      <c r="W180" s="152">
        <f t="shared" si="11"/>
        <v>19.849</v>
      </c>
      <c r="X180" s="152">
        <v>0.12303</v>
      </c>
      <c r="Y180" s="152">
        <f t="shared" si="12"/>
        <v>2.82969</v>
      </c>
      <c r="Z180" s="152">
        <v>0</v>
      </c>
      <c r="AA180" s="153">
        <f t="shared" si="13"/>
        <v>0</v>
      </c>
      <c r="AR180" s="19" t="s">
        <v>178</v>
      </c>
      <c r="AT180" s="19" t="s">
        <v>174</v>
      </c>
      <c r="AU180" s="19" t="s">
        <v>111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178</v>
      </c>
      <c r="BM180" s="19" t="s">
        <v>782</v>
      </c>
    </row>
    <row r="181" spans="2:65" s="1" customFormat="1" ht="25.5" customHeight="1">
      <c r="B181" s="145"/>
      <c r="C181" s="155" t="s">
        <v>393</v>
      </c>
      <c r="D181" s="155" t="s">
        <v>238</v>
      </c>
      <c r="E181" s="156" t="s">
        <v>783</v>
      </c>
      <c r="F181" s="235" t="s">
        <v>784</v>
      </c>
      <c r="G181" s="235"/>
      <c r="H181" s="235"/>
      <c r="I181" s="235"/>
      <c r="J181" s="157" t="s">
        <v>760</v>
      </c>
      <c r="K181" s="158">
        <v>23</v>
      </c>
      <c r="L181" s="236"/>
      <c r="M181" s="236"/>
      <c r="N181" s="236">
        <f t="shared" si="10"/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</v>
      </c>
      <c r="W181" s="152">
        <f t="shared" si="11"/>
        <v>0</v>
      </c>
      <c r="X181" s="152">
        <v>0.012</v>
      </c>
      <c r="Y181" s="152">
        <f t="shared" si="12"/>
        <v>0.276</v>
      </c>
      <c r="Z181" s="152">
        <v>0</v>
      </c>
      <c r="AA181" s="153">
        <f t="shared" si="13"/>
        <v>0</v>
      </c>
      <c r="AR181" s="19" t="s">
        <v>204</v>
      </c>
      <c r="AT181" s="19" t="s">
        <v>238</v>
      </c>
      <c r="AU181" s="19" t="s">
        <v>111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178</v>
      </c>
      <c r="BM181" s="19" t="s">
        <v>785</v>
      </c>
    </row>
    <row r="182" spans="2:65" s="1" customFormat="1" ht="25.5" customHeight="1">
      <c r="B182" s="145"/>
      <c r="C182" s="155" t="s">
        <v>397</v>
      </c>
      <c r="D182" s="155" t="s">
        <v>238</v>
      </c>
      <c r="E182" s="156" t="s">
        <v>786</v>
      </c>
      <c r="F182" s="235" t="s">
        <v>787</v>
      </c>
      <c r="G182" s="235"/>
      <c r="H182" s="235"/>
      <c r="I182" s="235"/>
      <c r="J182" s="157" t="s">
        <v>186</v>
      </c>
      <c r="K182" s="158">
        <v>23</v>
      </c>
      <c r="L182" s="236"/>
      <c r="M182" s="236"/>
      <c r="N182" s="236">
        <f aca="true" t="shared" si="20" ref="N182:N198">ROUND(L182*K182,2)</f>
        <v>0</v>
      </c>
      <c r="O182" s="221"/>
      <c r="P182" s="221"/>
      <c r="Q182" s="221"/>
      <c r="R182" s="150"/>
      <c r="T182" s="151" t="s">
        <v>5</v>
      </c>
      <c r="U182" s="41" t="s">
        <v>40</v>
      </c>
      <c r="V182" s="152">
        <v>0</v>
      </c>
      <c r="W182" s="152">
        <f aca="true" t="shared" si="21" ref="W182:W198">V182*K182</f>
        <v>0</v>
      </c>
      <c r="X182" s="152">
        <v>0.0009</v>
      </c>
      <c r="Y182" s="152">
        <f aca="true" t="shared" si="22" ref="Y182:Y198">X182*K182</f>
        <v>0.0207</v>
      </c>
      <c r="Z182" s="152">
        <v>0</v>
      </c>
      <c r="AA182" s="153">
        <f aca="true" t="shared" si="23" ref="AA182:AA198">Z182*K182</f>
        <v>0</v>
      </c>
      <c r="AR182" s="19" t="s">
        <v>204</v>
      </c>
      <c r="AT182" s="19" t="s">
        <v>238</v>
      </c>
      <c r="AU182" s="19" t="s">
        <v>111</v>
      </c>
      <c r="AY182" s="19" t="s">
        <v>173</v>
      </c>
      <c r="BE182" s="154">
        <f aca="true" t="shared" si="24" ref="BE182:BE198">IF(U182="základní",N182,0)</f>
        <v>0</v>
      </c>
      <c r="BF182" s="154">
        <f aca="true" t="shared" si="25" ref="BF182:BF198">IF(U182="snížená",N182,0)</f>
        <v>0</v>
      </c>
      <c r="BG182" s="154">
        <f aca="true" t="shared" si="26" ref="BG182:BG198">IF(U182="zákl. přenesená",N182,0)</f>
        <v>0</v>
      </c>
      <c r="BH182" s="154">
        <f aca="true" t="shared" si="27" ref="BH182:BH198">IF(U182="sníž. přenesená",N182,0)</f>
        <v>0</v>
      </c>
      <c r="BI182" s="154">
        <f aca="true" t="shared" si="28" ref="BI182:BI198">IF(U182="nulová",N182,0)</f>
        <v>0</v>
      </c>
      <c r="BJ182" s="19" t="s">
        <v>83</v>
      </c>
      <c r="BK182" s="154">
        <f aca="true" t="shared" si="29" ref="BK182:BK198">ROUND(L182*K182,2)</f>
        <v>0</v>
      </c>
      <c r="BL182" s="19" t="s">
        <v>178</v>
      </c>
      <c r="BM182" s="19" t="s">
        <v>788</v>
      </c>
    </row>
    <row r="183" spans="2:65" s="1" customFormat="1" ht="16.5" customHeight="1">
      <c r="B183" s="145"/>
      <c r="C183" s="146" t="s">
        <v>401</v>
      </c>
      <c r="D183" s="146" t="s">
        <v>174</v>
      </c>
      <c r="E183" s="147" t="s">
        <v>789</v>
      </c>
      <c r="F183" s="220" t="s">
        <v>790</v>
      </c>
      <c r="G183" s="220"/>
      <c r="H183" s="220"/>
      <c r="I183" s="220"/>
      <c r="J183" s="148" t="s">
        <v>186</v>
      </c>
      <c r="K183" s="149">
        <v>3</v>
      </c>
      <c r="L183" s="221"/>
      <c r="M183" s="221"/>
      <c r="N183" s="221">
        <f t="shared" si="20"/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1.182</v>
      </c>
      <c r="W183" s="152">
        <f t="shared" si="21"/>
        <v>3.546</v>
      </c>
      <c r="X183" s="152">
        <v>0.32906</v>
      </c>
      <c r="Y183" s="152">
        <f t="shared" si="22"/>
        <v>0.9871800000000001</v>
      </c>
      <c r="Z183" s="152">
        <v>0</v>
      </c>
      <c r="AA183" s="153">
        <f t="shared" si="23"/>
        <v>0</v>
      </c>
      <c r="AR183" s="19" t="s">
        <v>178</v>
      </c>
      <c r="AT183" s="19" t="s">
        <v>174</v>
      </c>
      <c r="AU183" s="19" t="s">
        <v>111</v>
      </c>
      <c r="AY183" s="19" t="s">
        <v>173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178</v>
      </c>
      <c r="BM183" s="19" t="s">
        <v>791</v>
      </c>
    </row>
    <row r="184" spans="2:65" s="1" customFormat="1" ht="25.5" customHeight="1">
      <c r="B184" s="145"/>
      <c r="C184" s="155" t="s">
        <v>405</v>
      </c>
      <c r="D184" s="155" t="s">
        <v>238</v>
      </c>
      <c r="E184" s="156" t="s">
        <v>792</v>
      </c>
      <c r="F184" s="235" t="s">
        <v>793</v>
      </c>
      <c r="G184" s="235"/>
      <c r="H184" s="235"/>
      <c r="I184" s="235"/>
      <c r="J184" s="157" t="s">
        <v>760</v>
      </c>
      <c r="K184" s="158">
        <v>3</v>
      </c>
      <c r="L184" s="236"/>
      <c r="M184" s="236"/>
      <c r="N184" s="236">
        <f t="shared" si="20"/>
        <v>0</v>
      </c>
      <c r="O184" s="221"/>
      <c r="P184" s="221"/>
      <c r="Q184" s="221"/>
      <c r="R184" s="150"/>
      <c r="T184" s="151" t="s">
        <v>5</v>
      </c>
      <c r="U184" s="41" t="s">
        <v>40</v>
      </c>
      <c r="V184" s="152">
        <v>0</v>
      </c>
      <c r="W184" s="152">
        <f t="shared" si="21"/>
        <v>0</v>
      </c>
      <c r="X184" s="152">
        <v>0.024</v>
      </c>
      <c r="Y184" s="152">
        <f t="shared" si="22"/>
        <v>0.07200000000000001</v>
      </c>
      <c r="Z184" s="152">
        <v>0</v>
      </c>
      <c r="AA184" s="153">
        <f t="shared" si="23"/>
        <v>0</v>
      </c>
      <c r="AR184" s="19" t="s">
        <v>204</v>
      </c>
      <c r="AT184" s="19" t="s">
        <v>238</v>
      </c>
      <c r="AU184" s="19" t="s">
        <v>111</v>
      </c>
      <c r="AY184" s="19" t="s">
        <v>173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178</v>
      </c>
      <c r="BM184" s="19" t="s">
        <v>794</v>
      </c>
    </row>
    <row r="185" spans="2:65" s="1" customFormat="1" ht="16.5" customHeight="1">
      <c r="B185" s="145"/>
      <c r="C185" s="155" t="s">
        <v>409</v>
      </c>
      <c r="D185" s="155" t="s">
        <v>238</v>
      </c>
      <c r="E185" s="156" t="s">
        <v>795</v>
      </c>
      <c r="F185" s="235" t="s">
        <v>796</v>
      </c>
      <c r="G185" s="235"/>
      <c r="H185" s="235"/>
      <c r="I185" s="235"/>
      <c r="J185" s="157" t="s">
        <v>760</v>
      </c>
      <c r="K185" s="158">
        <v>3</v>
      </c>
      <c r="L185" s="236"/>
      <c r="M185" s="236"/>
      <c r="N185" s="236">
        <f t="shared" si="20"/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0</v>
      </c>
      <c r="W185" s="152">
        <f t="shared" si="21"/>
        <v>0</v>
      </c>
      <c r="X185" s="152">
        <v>0.001</v>
      </c>
      <c r="Y185" s="152">
        <f t="shared" si="22"/>
        <v>0.003</v>
      </c>
      <c r="Z185" s="152">
        <v>0</v>
      </c>
      <c r="AA185" s="153">
        <f t="shared" si="23"/>
        <v>0</v>
      </c>
      <c r="AR185" s="19" t="s">
        <v>204</v>
      </c>
      <c r="AT185" s="19" t="s">
        <v>238</v>
      </c>
      <c r="AU185" s="19" t="s">
        <v>111</v>
      </c>
      <c r="AY185" s="19" t="s">
        <v>173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178</v>
      </c>
      <c r="BM185" s="19" t="s">
        <v>797</v>
      </c>
    </row>
    <row r="186" spans="2:65" s="1" customFormat="1" ht="16.5" customHeight="1">
      <c r="B186" s="145"/>
      <c r="C186" s="146" t="s">
        <v>413</v>
      </c>
      <c r="D186" s="146" t="s">
        <v>174</v>
      </c>
      <c r="E186" s="147" t="s">
        <v>798</v>
      </c>
      <c r="F186" s="220" t="s">
        <v>799</v>
      </c>
      <c r="G186" s="220"/>
      <c r="H186" s="220"/>
      <c r="I186" s="220"/>
      <c r="J186" s="148" t="s">
        <v>186</v>
      </c>
      <c r="K186" s="149">
        <v>26</v>
      </c>
      <c r="L186" s="221"/>
      <c r="M186" s="221"/>
      <c r="N186" s="221">
        <f t="shared" si="20"/>
        <v>0</v>
      </c>
      <c r="O186" s="221"/>
      <c r="P186" s="221"/>
      <c r="Q186" s="221"/>
      <c r="R186" s="150"/>
      <c r="T186" s="151" t="s">
        <v>5</v>
      </c>
      <c r="U186" s="41" t="s">
        <v>40</v>
      </c>
      <c r="V186" s="152">
        <v>0.403</v>
      </c>
      <c r="W186" s="152">
        <f t="shared" si="21"/>
        <v>10.478000000000002</v>
      </c>
      <c r="X186" s="152">
        <v>0.00016</v>
      </c>
      <c r="Y186" s="152">
        <f t="shared" si="22"/>
        <v>0.0041600000000000005</v>
      </c>
      <c r="Z186" s="152">
        <v>0</v>
      </c>
      <c r="AA186" s="153">
        <f t="shared" si="23"/>
        <v>0</v>
      </c>
      <c r="AR186" s="19" t="s">
        <v>178</v>
      </c>
      <c r="AT186" s="19" t="s">
        <v>174</v>
      </c>
      <c r="AU186" s="19" t="s">
        <v>111</v>
      </c>
      <c r="AY186" s="19" t="s">
        <v>173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178</v>
      </c>
      <c r="BM186" s="19" t="s">
        <v>800</v>
      </c>
    </row>
    <row r="187" spans="2:65" s="1" customFormat="1" ht="25.5" customHeight="1">
      <c r="B187" s="145"/>
      <c r="C187" s="146" t="s">
        <v>417</v>
      </c>
      <c r="D187" s="146" t="s">
        <v>174</v>
      </c>
      <c r="E187" s="147" t="s">
        <v>801</v>
      </c>
      <c r="F187" s="220" t="s">
        <v>802</v>
      </c>
      <c r="G187" s="220"/>
      <c r="H187" s="220"/>
      <c r="I187" s="220"/>
      <c r="J187" s="148" t="s">
        <v>177</v>
      </c>
      <c r="K187" s="149">
        <v>20</v>
      </c>
      <c r="L187" s="221"/>
      <c r="M187" s="221"/>
      <c r="N187" s="221">
        <f t="shared" si="20"/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0.054</v>
      </c>
      <c r="W187" s="152">
        <f t="shared" si="21"/>
        <v>1.08</v>
      </c>
      <c r="X187" s="152">
        <v>0.00019</v>
      </c>
      <c r="Y187" s="152">
        <f t="shared" si="22"/>
        <v>0.0038000000000000004</v>
      </c>
      <c r="Z187" s="152">
        <v>0</v>
      </c>
      <c r="AA187" s="153">
        <f t="shared" si="23"/>
        <v>0</v>
      </c>
      <c r="AR187" s="19" t="s">
        <v>178</v>
      </c>
      <c r="AT187" s="19" t="s">
        <v>174</v>
      </c>
      <c r="AU187" s="19" t="s">
        <v>111</v>
      </c>
      <c r="AY187" s="19" t="s">
        <v>173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178</v>
      </c>
      <c r="BM187" s="19" t="s">
        <v>803</v>
      </c>
    </row>
    <row r="188" spans="2:65" s="1" customFormat="1" ht="25.5" customHeight="1">
      <c r="B188" s="145"/>
      <c r="C188" s="146" t="s">
        <v>421</v>
      </c>
      <c r="D188" s="146" t="s">
        <v>174</v>
      </c>
      <c r="E188" s="147" t="s">
        <v>804</v>
      </c>
      <c r="F188" s="220" t="s">
        <v>805</v>
      </c>
      <c r="G188" s="220"/>
      <c r="H188" s="220"/>
      <c r="I188" s="220"/>
      <c r="J188" s="148" t="s">
        <v>177</v>
      </c>
      <c r="K188" s="149">
        <v>451</v>
      </c>
      <c r="L188" s="221"/>
      <c r="M188" s="221"/>
      <c r="N188" s="221">
        <f t="shared" si="20"/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0.061</v>
      </c>
      <c r="W188" s="152">
        <f t="shared" si="21"/>
        <v>27.511</v>
      </c>
      <c r="X188" s="152">
        <v>0.0002</v>
      </c>
      <c r="Y188" s="152">
        <f t="shared" si="22"/>
        <v>0.0902</v>
      </c>
      <c r="Z188" s="152">
        <v>0</v>
      </c>
      <c r="AA188" s="153">
        <f t="shared" si="23"/>
        <v>0</v>
      </c>
      <c r="AR188" s="19" t="s">
        <v>178</v>
      </c>
      <c r="AT188" s="19" t="s">
        <v>174</v>
      </c>
      <c r="AU188" s="19" t="s">
        <v>111</v>
      </c>
      <c r="AY188" s="19" t="s">
        <v>173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178</v>
      </c>
      <c r="BM188" s="19" t="s">
        <v>806</v>
      </c>
    </row>
    <row r="189" spans="2:65" s="1" customFormat="1" ht="25.5" customHeight="1">
      <c r="B189" s="145"/>
      <c r="C189" s="146" t="s">
        <v>425</v>
      </c>
      <c r="D189" s="146" t="s">
        <v>174</v>
      </c>
      <c r="E189" s="147" t="s">
        <v>807</v>
      </c>
      <c r="F189" s="220" t="s">
        <v>808</v>
      </c>
      <c r="G189" s="220"/>
      <c r="H189" s="220"/>
      <c r="I189" s="220"/>
      <c r="J189" s="148" t="s">
        <v>177</v>
      </c>
      <c r="K189" s="149">
        <v>471</v>
      </c>
      <c r="L189" s="221"/>
      <c r="M189" s="221"/>
      <c r="N189" s="221">
        <f t="shared" si="20"/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0.025</v>
      </c>
      <c r="W189" s="152">
        <f t="shared" si="21"/>
        <v>11.775</v>
      </c>
      <c r="X189" s="152">
        <v>9E-05</v>
      </c>
      <c r="Y189" s="152">
        <f t="shared" si="22"/>
        <v>0.042390000000000004</v>
      </c>
      <c r="Z189" s="152">
        <v>0</v>
      </c>
      <c r="AA189" s="153">
        <f t="shared" si="23"/>
        <v>0</v>
      </c>
      <c r="AR189" s="19" t="s">
        <v>178</v>
      </c>
      <c r="AT189" s="19" t="s">
        <v>174</v>
      </c>
      <c r="AU189" s="19" t="s">
        <v>111</v>
      </c>
      <c r="AY189" s="19" t="s">
        <v>173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178</v>
      </c>
      <c r="BM189" s="19" t="s">
        <v>809</v>
      </c>
    </row>
    <row r="190" spans="2:65" s="1" customFormat="1" ht="25.5" customHeight="1">
      <c r="B190" s="145"/>
      <c r="C190" s="146" t="s">
        <v>429</v>
      </c>
      <c r="D190" s="146" t="s">
        <v>174</v>
      </c>
      <c r="E190" s="147" t="s">
        <v>810</v>
      </c>
      <c r="F190" s="220" t="s">
        <v>811</v>
      </c>
      <c r="G190" s="220"/>
      <c r="H190" s="220"/>
      <c r="I190" s="220"/>
      <c r="J190" s="148" t="s">
        <v>177</v>
      </c>
      <c r="K190" s="149">
        <v>20</v>
      </c>
      <c r="L190" s="221"/>
      <c r="M190" s="221"/>
      <c r="N190" s="221">
        <f t="shared" si="20"/>
        <v>0</v>
      </c>
      <c r="O190" s="221"/>
      <c r="P190" s="221"/>
      <c r="Q190" s="221"/>
      <c r="R190" s="150"/>
      <c r="T190" s="151" t="s">
        <v>5</v>
      </c>
      <c r="U190" s="41" t="s">
        <v>40</v>
      </c>
      <c r="V190" s="152">
        <v>0.044</v>
      </c>
      <c r="W190" s="152">
        <f t="shared" si="21"/>
        <v>0.8799999999999999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R190" s="19" t="s">
        <v>178</v>
      </c>
      <c r="AT190" s="19" t="s">
        <v>174</v>
      </c>
      <c r="AU190" s="19" t="s">
        <v>111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178</v>
      </c>
      <c r="BM190" s="19" t="s">
        <v>812</v>
      </c>
    </row>
    <row r="191" spans="2:65" s="1" customFormat="1" ht="25.5" customHeight="1">
      <c r="B191" s="145"/>
      <c r="C191" s="146" t="s">
        <v>433</v>
      </c>
      <c r="D191" s="146" t="s">
        <v>174</v>
      </c>
      <c r="E191" s="147" t="s">
        <v>813</v>
      </c>
      <c r="F191" s="220" t="s">
        <v>814</v>
      </c>
      <c r="G191" s="220"/>
      <c r="H191" s="220"/>
      <c r="I191" s="220"/>
      <c r="J191" s="148" t="s">
        <v>177</v>
      </c>
      <c r="K191" s="149">
        <v>20</v>
      </c>
      <c r="L191" s="221"/>
      <c r="M191" s="221"/>
      <c r="N191" s="221">
        <f t="shared" si="20"/>
        <v>0</v>
      </c>
      <c r="O191" s="221"/>
      <c r="P191" s="221"/>
      <c r="Q191" s="221"/>
      <c r="R191" s="150"/>
      <c r="T191" s="151" t="s">
        <v>5</v>
      </c>
      <c r="U191" s="41" t="s">
        <v>40</v>
      </c>
      <c r="V191" s="152">
        <v>0.079</v>
      </c>
      <c r="W191" s="152">
        <f t="shared" si="21"/>
        <v>1.58</v>
      </c>
      <c r="X191" s="152">
        <v>0</v>
      </c>
      <c r="Y191" s="152">
        <f t="shared" si="22"/>
        <v>0</v>
      </c>
      <c r="Z191" s="152">
        <v>0</v>
      </c>
      <c r="AA191" s="153">
        <f t="shared" si="23"/>
        <v>0</v>
      </c>
      <c r="AR191" s="19" t="s">
        <v>178</v>
      </c>
      <c r="AT191" s="19" t="s">
        <v>174</v>
      </c>
      <c r="AU191" s="19" t="s">
        <v>111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178</v>
      </c>
      <c r="BM191" s="19" t="s">
        <v>815</v>
      </c>
    </row>
    <row r="192" spans="2:65" s="1" customFormat="1" ht="25.5" customHeight="1">
      <c r="B192" s="145"/>
      <c r="C192" s="146" t="s">
        <v>437</v>
      </c>
      <c r="D192" s="146" t="s">
        <v>174</v>
      </c>
      <c r="E192" s="147" t="s">
        <v>394</v>
      </c>
      <c r="F192" s="220" t="s">
        <v>395</v>
      </c>
      <c r="G192" s="220"/>
      <c r="H192" s="220"/>
      <c r="I192" s="220"/>
      <c r="J192" s="148" t="s">
        <v>177</v>
      </c>
      <c r="K192" s="149">
        <v>451</v>
      </c>
      <c r="L192" s="221"/>
      <c r="M192" s="221"/>
      <c r="N192" s="221">
        <f t="shared" si="20"/>
        <v>0</v>
      </c>
      <c r="O192" s="221"/>
      <c r="P192" s="221"/>
      <c r="Q192" s="221"/>
      <c r="R192" s="150"/>
      <c r="T192" s="151" t="s">
        <v>5</v>
      </c>
      <c r="U192" s="41" t="s">
        <v>40</v>
      </c>
      <c r="V192" s="152">
        <v>0.066</v>
      </c>
      <c r="W192" s="152">
        <f t="shared" si="21"/>
        <v>29.766000000000002</v>
      </c>
      <c r="X192" s="152">
        <v>0</v>
      </c>
      <c r="Y192" s="152">
        <f t="shared" si="22"/>
        <v>0</v>
      </c>
      <c r="Z192" s="152">
        <v>0</v>
      </c>
      <c r="AA192" s="153">
        <f t="shared" si="23"/>
        <v>0</v>
      </c>
      <c r="AR192" s="19" t="s">
        <v>178</v>
      </c>
      <c r="AT192" s="19" t="s">
        <v>174</v>
      </c>
      <c r="AU192" s="19" t="s">
        <v>111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178</v>
      </c>
      <c r="BM192" s="19" t="s">
        <v>816</v>
      </c>
    </row>
    <row r="193" spans="2:65" s="1" customFormat="1" ht="25.5" customHeight="1">
      <c r="B193" s="145"/>
      <c r="C193" s="146" t="s">
        <v>441</v>
      </c>
      <c r="D193" s="146" t="s">
        <v>174</v>
      </c>
      <c r="E193" s="147" t="s">
        <v>817</v>
      </c>
      <c r="F193" s="220" t="s">
        <v>818</v>
      </c>
      <c r="G193" s="220"/>
      <c r="H193" s="220"/>
      <c r="I193" s="220"/>
      <c r="J193" s="148" t="s">
        <v>177</v>
      </c>
      <c r="K193" s="149">
        <v>451</v>
      </c>
      <c r="L193" s="221"/>
      <c r="M193" s="221"/>
      <c r="N193" s="221">
        <f t="shared" si="20"/>
        <v>0</v>
      </c>
      <c r="O193" s="221"/>
      <c r="P193" s="221"/>
      <c r="Q193" s="221"/>
      <c r="R193" s="150"/>
      <c r="T193" s="151" t="s">
        <v>5</v>
      </c>
      <c r="U193" s="41" t="s">
        <v>40</v>
      </c>
      <c r="V193" s="152">
        <v>0.137</v>
      </c>
      <c r="W193" s="152">
        <f t="shared" si="21"/>
        <v>61.787000000000006</v>
      </c>
      <c r="X193" s="152">
        <v>0</v>
      </c>
      <c r="Y193" s="152">
        <f t="shared" si="22"/>
        <v>0</v>
      </c>
      <c r="Z193" s="152">
        <v>0</v>
      </c>
      <c r="AA193" s="153">
        <f t="shared" si="23"/>
        <v>0</v>
      </c>
      <c r="AR193" s="19" t="s">
        <v>178</v>
      </c>
      <c r="AT193" s="19" t="s">
        <v>174</v>
      </c>
      <c r="AU193" s="19" t="s">
        <v>111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178</v>
      </c>
      <c r="BM193" s="19" t="s">
        <v>819</v>
      </c>
    </row>
    <row r="194" spans="2:65" s="1" customFormat="1" ht="16.5" customHeight="1">
      <c r="B194" s="145"/>
      <c r="C194" s="166" t="s">
        <v>446</v>
      </c>
      <c r="D194" s="166" t="s">
        <v>174</v>
      </c>
      <c r="E194" s="167" t="s">
        <v>820</v>
      </c>
      <c r="F194" s="252" t="s">
        <v>821</v>
      </c>
      <c r="G194" s="252"/>
      <c r="H194" s="252"/>
      <c r="I194" s="252"/>
      <c r="J194" s="168" t="s">
        <v>186</v>
      </c>
      <c r="K194" s="169">
        <v>1</v>
      </c>
      <c r="L194" s="253"/>
      <c r="M194" s="253"/>
      <c r="N194" s="253">
        <f t="shared" si="20"/>
        <v>0</v>
      </c>
      <c r="O194" s="253"/>
      <c r="P194" s="253"/>
      <c r="Q194" s="253"/>
      <c r="R194" s="150"/>
      <c r="T194" s="151" t="s">
        <v>5</v>
      </c>
      <c r="U194" s="41" t="s">
        <v>40</v>
      </c>
      <c r="V194" s="152">
        <v>0</v>
      </c>
      <c r="W194" s="152">
        <f t="shared" si="21"/>
        <v>0</v>
      </c>
      <c r="X194" s="152">
        <v>0</v>
      </c>
      <c r="Y194" s="152">
        <f t="shared" si="22"/>
        <v>0</v>
      </c>
      <c r="Z194" s="152">
        <v>0</v>
      </c>
      <c r="AA194" s="153">
        <f t="shared" si="23"/>
        <v>0</v>
      </c>
      <c r="AR194" s="19" t="s">
        <v>178</v>
      </c>
      <c r="AT194" s="19" t="s">
        <v>174</v>
      </c>
      <c r="AU194" s="19" t="s">
        <v>111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178</v>
      </c>
      <c r="BM194" s="19" t="s">
        <v>822</v>
      </c>
    </row>
    <row r="195" spans="2:65" s="1" customFormat="1" ht="16.5" customHeight="1">
      <c r="B195" s="145"/>
      <c r="C195" s="166" t="s">
        <v>450</v>
      </c>
      <c r="D195" s="166" t="s">
        <v>174</v>
      </c>
      <c r="E195" s="167" t="s">
        <v>823</v>
      </c>
      <c r="F195" s="252" t="s">
        <v>824</v>
      </c>
      <c r="G195" s="252"/>
      <c r="H195" s="252"/>
      <c r="I195" s="252"/>
      <c r="J195" s="168" t="s">
        <v>186</v>
      </c>
      <c r="K195" s="169">
        <v>1</v>
      </c>
      <c r="L195" s="253"/>
      <c r="M195" s="253"/>
      <c r="N195" s="253">
        <f t="shared" si="20"/>
        <v>0</v>
      </c>
      <c r="O195" s="253"/>
      <c r="P195" s="253"/>
      <c r="Q195" s="253"/>
      <c r="R195" s="150"/>
      <c r="T195" s="151" t="s">
        <v>5</v>
      </c>
      <c r="U195" s="41" t="s">
        <v>40</v>
      </c>
      <c r="V195" s="152">
        <v>0</v>
      </c>
      <c r="W195" s="152">
        <f t="shared" si="21"/>
        <v>0</v>
      </c>
      <c r="X195" s="152">
        <v>0</v>
      </c>
      <c r="Y195" s="152">
        <f t="shared" si="22"/>
        <v>0</v>
      </c>
      <c r="Z195" s="152">
        <v>0</v>
      </c>
      <c r="AA195" s="153">
        <f t="shared" si="23"/>
        <v>0</v>
      </c>
      <c r="AR195" s="19" t="s">
        <v>178</v>
      </c>
      <c r="AT195" s="19" t="s">
        <v>174</v>
      </c>
      <c r="AU195" s="19" t="s">
        <v>111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178</v>
      </c>
      <c r="BM195" s="19" t="s">
        <v>825</v>
      </c>
    </row>
    <row r="196" spans="2:65" s="1" customFormat="1" ht="38.25" customHeight="1">
      <c r="B196" s="145"/>
      <c r="C196" s="166" t="s">
        <v>456</v>
      </c>
      <c r="D196" s="166" t="s">
        <v>174</v>
      </c>
      <c r="E196" s="167" t="s">
        <v>826</v>
      </c>
      <c r="F196" s="252" t="s">
        <v>827</v>
      </c>
      <c r="G196" s="252"/>
      <c r="H196" s="252"/>
      <c r="I196" s="252"/>
      <c r="J196" s="168" t="s">
        <v>186</v>
      </c>
      <c r="K196" s="169">
        <v>3</v>
      </c>
      <c r="L196" s="253"/>
      <c r="M196" s="253"/>
      <c r="N196" s="253">
        <f t="shared" si="20"/>
        <v>0</v>
      </c>
      <c r="O196" s="253"/>
      <c r="P196" s="253"/>
      <c r="Q196" s="253"/>
      <c r="R196" s="150"/>
      <c r="T196" s="151" t="s">
        <v>5</v>
      </c>
      <c r="U196" s="41" t="s">
        <v>40</v>
      </c>
      <c r="V196" s="152">
        <v>0</v>
      </c>
      <c r="W196" s="152">
        <f t="shared" si="21"/>
        <v>0</v>
      </c>
      <c r="X196" s="152">
        <v>0</v>
      </c>
      <c r="Y196" s="152">
        <f t="shared" si="22"/>
        <v>0</v>
      </c>
      <c r="Z196" s="152">
        <v>0</v>
      </c>
      <c r="AA196" s="153">
        <f t="shared" si="23"/>
        <v>0</v>
      </c>
      <c r="AR196" s="19" t="s">
        <v>178</v>
      </c>
      <c r="AT196" s="19" t="s">
        <v>174</v>
      </c>
      <c r="AU196" s="19" t="s">
        <v>111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178</v>
      </c>
      <c r="BM196" s="19" t="s">
        <v>828</v>
      </c>
    </row>
    <row r="197" spans="2:65" s="1" customFormat="1" ht="16.5" customHeight="1">
      <c r="B197" s="145"/>
      <c r="C197" s="166" t="s">
        <v>459</v>
      </c>
      <c r="D197" s="166" t="s">
        <v>174</v>
      </c>
      <c r="E197" s="167" t="s">
        <v>829</v>
      </c>
      <c r="F197" s="252" t="s">
        <v>830</v>
      </c>
      <c r="G197" s="252"/>
      <c r="H197" s="252"/>
      <c r="I197" s="252"/>
      <c r="J197" s="168" t="s">
        <v>186</v>
      </c>
      <c r="K197" s="169">
        <v>3</v>
      </c>
      <c r="L197" s="253"/>
      <c r="M197" s="253"/>
      <c r="N197" s="253">
        <f t="shared" si="20"/>
        <v>0</v>
      </c>
      <c r="O197" s="253"/>
      <c r="P197" s="253"/>
      <c r="Q197" s="253"/>
      <c r="R197" s="150"/>
      <c r="T197" s="151" t="s">
        <v>5</v>
      </c>
      <c r="U197" s="41" t="s">
        <v>40</v>
      </c>
      <c r="V197" s="152">
        <v>0</v>
      </c>
      <c r="W197" s="152">
        <f t="shared" si="21"/>
        <v>0</v>
      </c>
      <c r="X197" s="152">
        <v>0</v>
      </c>
      <c r="Y197" s="152">
        <f t="shared" si="22"/>
        <v>0</v>
      </c>
      <c r="Z197" s="152">
        <v>0</v>
      </c>
      <c r="AA197" s="153">
        <f t="shared" si="23"/>
        <v>0</v>
      </c>
      <c r="AR197" s="19" t="s">
        <v>178</v>
      </c>
      <c r="AT197" s="19" t="s">
        <v>174</v>
      </c>
      <c r="AU197" s="19" t="s">
        <v>111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178</v>
      </c>
      <c r="BM197" s="19" t="s">
        <v>831</v>
      </c>
    </row>
    <row r="198" spans="2:65" s="1" customFormat="1" ht="51" customHeight="1">
      <c r="B198" s="145"/>
      <c r="C198" s="166" t="s">
        <v>463</v>
      </c>
      <c r="D198" s="166" t="s">
        <v>174</v>
      </c>
      <c r="E198" s="167" t="s">
        <v>832</v>
      </c>
      <c r="F198" s="252" t="s">
        <v>833</v>
      </c>
      <c r="G198" s="252"/>
      <c r="H198" s="252"/>
      <c r="I198" s="252"/>
      <c r="J198" s="168" t="s">
        <v>177</v>
      </c>
      <c r="K198" s="169">
        <v>451</v>
      </c>
      <c r="L198" s="253"/>
      <c r="M198" s="253"/>
      <c r="N198" s="253">
        <f t="shared" si="20"/>
        <v>0</v>
      </c>
      <c r="O198" s="253"/>
      <c r="P198" s="253"/>
      <c r="Q198" s="253"/>
      <c r="R198" s="150"/>
      <c r="T198" s="151" t="s">
        <v>5</v>
      </c>
      <c r="U198" s="41" t="s">
        <v>40</v>
      </c>
      <c r="V198" s="152">
        <v>0</v>
      </c>
      <c r="W198" s="152">
        <f t="shared" si="21"/>
        <v>0</v>
      </c>
      <c r="X198" s="152">
        <v>0</v>
      </c>
      <c r="Y198" s="152">
        <f t="shared" si="22"/>
        <v>0</v>
      </c>
      <c r="Z198" s="152">
        <v>0</v>
      </c>
      <c r="AA198" s="153">
        <f t="shared" si="23"/>
        <v>0</v>
      </c>
      <c r="AR198" s="19" t="s">
        <v>178</v>
      </c>
      <c r="AT198" s="19" t="s">
        <v>174</v>
      </c>
      <c r="AU198" s="19" t="s">
        <v>111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178</v>
      </c>
      <c r="BM198" s="19" t="s">
        <v>834</v>
      </c>
    </row>
    <row r="199" spans="2:63" s="10" customFormat="1" ht="29.85" customHeight="1">
      <c r="B199" s="134"/>
      <c r="C199" s="135"/>
      <c r="D199" s="144" t="s">
        <v>149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28">
        <f>BK199</f>
        <v>0</v>
      </c>
      <c r="O199" s="229"/>
      <c r="P199" s="229"/>
      <c r="Q199" s="229"/>
      <c r="R199" s="137"/>
      <c r="T199" s="138"/>
      <c r="U199" s="135"/>
      <c r="V199" s="135"/>
      <c r="W199" s="139">
        <f>W200</f>
        <v>1566.6347600000001</v>
      </c>
      <c r="X199" s="135"/>
      <c r="Y199" s="139">
        <f>Y200</f>
        <v>0</v>
      </c>
      <c r="Z199" s="135"/>
      <c r="AA199" s="140">
        <f>AA200</f>
        <v>0</v>
      </c>
      <c r="AR199" s="141" t="s">
        <v>83</v>
      </c>
      <c r="AT199" s="142" t="s">
        <v>74</v>
      </c>
      <c r="AU199" s="142" t="s">
        <v>83</v>
      </c>
      <c r="AY199" s="141" t="s">
        <v>173</v>
      </c>
      <c r="BK199" s="143">
        <f>BK200</f>
        <v>0</v>
      </c>
    </row>
    <row r="200" spans="2:65" s="1" customFormat="1" ht="25.5" customHeight="1">
      <c r="B200" s="145"/>
      <c r="C200" s="146" t="s">
        <v>467</v>
      </c>
      <c r="D200" s="146" t="s">
        <v>174</v>
      </c>
      <c r="E200" s="147" t="s">
        <v>434</v>
      </c>
      <c r="F200" s="220" t="s">
        <v>435</v>
      </c>
      <c r="G200" s="220"/>
      <c r="H200" s="220"/>
      <c r="I200" s="220"/>
      <c r="J200" s="148" t="s">
        <v>232</v>
      </c>
      <c r="K200" s="149">
        <v>1058.537</v>
      </c>
      <c r="L200" s="221"/>
      <c r="M200" s="221"/>
      <c r="N200" s="221">
        <f>ROUND(L200*K200,2)</f>
        <v>0</v>
      </c>
      <c r="O200" s="221"/>
      <c r="P200" s="221"/>
      <c r="Q200" s="221"/>
      <c r="R200" s="150"/>
      <c r="T200" s="151" t="s">
        <v>5</v>
      </c>
      <c r="U200" s="41" t="s">
        <v>40</v>
      </c>
      <c r="V200" s="152">
        <v>1.48</v>
      </c>
      <c r="W200" s="152">
        <f>V200*K200</f>
        <v>1566.6347600000001</v>
      </c>
      <c r="X200" s="152">
        <v>0</v>
      </c>
      <c r="Y200" s="152">
        <f>X200*K200</f>
        <v>0</v>
      </c>
      <c r="Z200" s="152">
        <v>0</v>
      </c>
      <c r="AA200" s="153">
        <f>Z200*K200</f>
        <v>0</v>
      </c>
      <c r="AR200" s="19" t="s">
        <v>178</v>
      </c>
      <c r="AT200" s="19" t="s">
        <v>174</v>
      </c>
      <c r="AU200" s="19" t="s">
        <v>111</v>
      </c>
      <c r="AY200" s="19" t="s">
        <v>173</v>
      </c>
      <c r="BE200" s="154">
        <f>IF(U200="základní",N200,0)</f>
        <v>0</v>
      </c>
      <c r="BF200" s="154">
        <f>IF(U200="snížená",N200,0)</f>
        <v>0</v>
      </c>
      <c r="BG200" s="154">
        <f>IF(U200="zákl. přenesená",N200,0)</f>
        <v>0</v>
      </c>
      <c r="BH200" s="154">
        <f>IF(U200="sníž. přenesená",N200,0)</f>
        <v>0</v>
      </c>
      <c r="BI200" s="154">
        <f>IF(U200="nulová",N200,0)</f>
        <v>0</v>
      </c>
      <c r="BJ200" s="19" t="s">
        <v>83</v>
      </c>
      <c r="BK200" s="154">
        <f>ROUND(L200*K200,2)</f>
        <v>0</v>
      </c>
      <c r="BL200" s="19" t="s">
        <v>178</v>
      </c>
      <c r="BM200" s="19" t="s">
        <v>436</v>
      </c>
    </row>
    <row r="201" spans="2:63" s="10" customFormat="1" ht="37.35" customHeight="1">
      <c r="B201" s="134"/>
      <c r="C201" s="135"/>
      <c r="D201" s="136" t="s">
        <v>152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30">
        <f>BK201</f>
        <v>0</v>
      </c>
      <c r="O201" s="231"/>
      <c r="P201" s="231"/>
      <c r="Q201" s="231"/>
      <c r="R201" s="137"/>
      <c r="T201" s="138"/>
      <c r="U201" s="135"/>
      <c r="V201" s="135"/>
      <c r="W201" s="139">
        <f>W202+W206+W208+W212+W216</f>
        <v>0</v>
      </c>
      <c r="X201" s="135"/>
      <c r="Y201" s="139">
        <f>Y202+Y206+Y208+Y212+Y216</f>
        <v>0</v>
      </c>
      <c r="Z201" s="135"/>
      <c r="AA201" s="140">
        <f>AA202+AA206+AA208+AA212+AA216</f>
        <v>0</v>
      </c>
      <c r="AR201" s="141" t="s">
        <v>191</v>
      </c>
      <c r="AT201" s="142" t="s">
        <v>74</v>
      </c>
      <c r="AU201" s="142" t="s">
        <v>75</v>
      </c>
      <c r="AY201" s="141" t="s">
        <v>173</v>
      </c>
      <c r="BK201" s="143">
        <f>BK202+BK206+BK208+BK212+BK216</f>
        <v>0</v>
      </c>
    </row>
    <row r="202" spans="2:63" s="10" customFormat="1" ht="19.9" customHeight="1">
      <c r="B202" s="134"/>
      <c r="C202" s="135"/>
      <c r="D202" s="144" t="s">
        <v>153</v>
      </c>
      <c r="E202" s="144"/>
      <c r="F202" s="144"/>
      <c r="G202" s="144"/>
      <c r="H202" s="144"/>
      <c r="I202" s="144"/>
      <c r="J202" s="144"/>
      <c r="K202" s="144"/>
      <c r="L202" s="144"/>
      <c r="M202" s="144"/>
      <c r="N202" s="226">
        <f>BK202</f>
        <v>0</v>
      </c>
      <c r="O202" s="227"/>
      <c r="P202" s="227"/>
      <c r="Q202" s="227"/>
      <c r="R202" s="137"/>
      <c r="T202" s="138"/>
      <c r="U202" s="135"/>
      <c r="V202" s="135"/>
      <c r="W202" s="139">
        <f>SUM(W203:W205)</f>
        <v>0</v>
      </c>
      <c r="X202" s="135"/>
      <c r="Y202" s="139">
        <f>SUM(Y203:Y205)</f>
        <v>0</v>
      </c>
      <c r="Z202" s="135"/>
      <c r="AA202" s="140">
        <f>SUM(AA203:AA205)</f>
        <v>0</v>
      </c>
      <c r="AR202" s="141" t="s">
        <v>191</v>
      </c>
      <c r="AT202" s="142" t="s">
        <v>74</v>
      </c>
      <c r="AU202" s="142" t="s">
        <v>83</v>
      </c>
      <c r="AY202" s="141" t="s">
        <v>173</v>
      </c>
      <c r="BK202" s="143">
        <f>SUM(BK203:BK205)</f>
        <v>0</v>
      </c>
    </row>
    <row r="203" spans="2:65" s="1" customFormat="1" ht="16.5" customHeight="1">
      <c r="B203" s="145"/>
      <c r="C203" s="146" t="s">
        <v>471</v>
      </c>
      <c r="D203" s="146" t="s">
        <v>174</v>
      </c>
      <c r="E203" s="147" t="s">
        <v>451</v>
      </c>
      <c r="F203" s="220" t="s">
        <v>452</v>
      </c>
      <c r="G203" s="220"/>
      <c r="H203" s="220"/>
      <c r="I203" s="220"/>
      <c r="J203" s="148" t="s">
        <v>453</v>
      </c>
      <c r="K203" s="149">
        <v>1</v>
      </c>
      <c r="L203" s="221"/>
      <c r="M203" s="221"/>
      <c r="N203" s="221">
        <f>ROUND(L203*K203,2)</f>
        <v>0</v>
      </c>
      <c r="O203" s="221"/>
      <c r="P203" s="221"/>
      <c r="Q203" s="221"/>
      <c r="R203" s="150"/>
      <c r="T203" s="151" t="s">
        <v>5</v>
      </c>
      <c r="U203" s="41" t="s">
        <v>40</v>
      </c>
      <c r="V203" s="152">
        <v>0</v>
      </c>
      <c r="W203" s="152">
        <f>V203*K203</f>
        <v>0</v>
      </c>
      <c r="X203" s="152">
        <v>0</v>
      </c>
      <c r="Y203" s="152">
        <f>X203*K203</f>
        <v>0</v>
      </c>
      <c r="Z203" s="152">
        <v>0</v>
      </c>
      <c r="AA203" s="153">
        <f>Z203*K203</f>
        <v>0</v>
      </c>
      <c r="AR203" s="19" t="s">
        <v>454</v>
      </c>
      <c r="AT203" s="19" t="s">
        <v>174</v>
      </c>
      <c r="AU203" s="19" t="s">
        <v>111</v>
      </c>
      <c r="AY203" s="19" t="s">
        <v>173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454</v>
      </c>
      <c r="BM203" s="19" t="s">
        <v>455</v>
      </c>
    </row>
    <row r="204" spans="2:65" s="1" customFormat="1" ht="16.5" customHeight="1">
      <c r="B204" s="145"/>
      <c r="C204" s="146" t="s">
        <v>475</v>
      </c>
      <c r="D204" s="146" t="s">
        <v>174</v>
      </c>
      <c r="E204" s="147" t="s">
        <v>457</v>
      </c>
      <c r="F204" s="220" t="s">
        <v>1405</v>
      </c>
      <c r="G204" s="220"/>
      <c r="H204" s="220"/>
      <c r="I204" s="220"/>
      <c r="J204" s="148" t="s">
        <v>453</v>
      </c>
      <c r="K204" s="149">
        <v>1</v>
      </c>
      <c r="L204" s="221"/>
      <c r="M204" s="221"/>
      <c r="N204" s="221">
        <f>ROUND(L204*K204,2)</f>
        <v>0</v>
      </c>
      <c r="O204" s="221"/>
      <c r="P204" s="221"/>
      <c r="Q204" s="221"/>
      <c r="R204" s="150"/>
      <c r="T204" s="151" t="s">
        <v>5</v>
      </c>
      <c r="U204" s="41" t="s">
        <v>40</v>
      </c>
      <c r="V204" s="152">
        <v>0</v>
      </c>
      <c r="W204" s="152">
        <f>V204*K204</f>
        <v>0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454</v>
      </c>
      <c r="AT204" s="19" t="s">
        <v>174</v>
      </c>
      <c r="AU204" s="19" t="s">
        <v>111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454</v>
      </c>
      <c r="BM204" s="19" t="s">
        <v>458</v>
      </c>
    </row>
    <row r="205" spans="2:65" s="1" customFormat="1" ht="16.5" customHeight="1">
      <c r="B205" s="145"/>
      <c r="C205" s="146" t="s">
        <v>479</v>
      </c>
      <c r="D205" s="146" t="s">
        <v>174</v>
      </c>
      <c r="E205" s="147" t="s">
        <v>460</v>
      </c>
      <c r="F205" s="220" t="s">
        <v>461</v>
      </c>
      <c r="G205" s="220"/>
      <c r="H205" s="220"/>
      <c r="I205" s="220"/>
      <c r="J205" s="148" t="s">
        <v>453</v>
      </c>
      <c r="K205" s="149">
        <v>1</v>
      </c>
      <c r="L205" s="221"/>
      <c r="M205" s="221"/>
      <c r="N205" s="221">
        <f>ROUND(L205*K205,2)</f>
        <v>0</v>
      </c>
      <c r="O205" s="221"/>
      <c r="P205" s="221"/>
      <c r="Q205" s="221"/>
      <c r="R205" s="150"/>
      <c r="T205" s="151" t="s">
        <v>5</v>
      </c>
      <c r="U205" s="41" t="s">
        <v>40</v>
      </c>
      <c r="V205" s="152">
        <v>0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454</v>
      </c>
      <c r="AT205" s="19" t="s">
        <v>174</v>
      </c>
      <c r="AU205" s="19" t="s">
        <v>111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454</v>
      </c>
      <c r="BM205" s="19" t="s">
        <v>462</v>
      </c>
    </row>
    <row r="206" spans="2:63" s="10" customFormat="1" ht="29.85" customHeight="1">
      <c r="B206" s="134"/>
      <c r="C206" s="135"/>
      <c r="D206" s="144" t="s">
        <v>154</v>
      </c>
      <c r="E206" s="144"/>
      <c r="F206" s="144"/>
      <c r="G206" s="144"/>
      <c r="H206" s="144"/>
      <c r="I206" s="144"/>
      <c r="J206" s="144"/>
      <c r="K206" s="144"/>
      <c r="L206" s="144"/>
      <c r="M206" s="144"/>
      <c r="N206" s="228">
        <f>BK206</f>
        <v>0</v>
      </c>
      <c r="O206" s="229"/>
      <c r="P206" s="229"/>
      <c r="Q206" s="229"/>
      <c r="R206" s="137"/>
      <c r="T206" s="138"/>
      <c r="U206" s="135"/>
      <c r="V206" s="135"/>
      <c r="W206" s="139">
        <f>W207</f>
        <v>0</v>
      </c>
      <c r="X206" s="135"/>
      <c r="Y206" s="139">
        <f>Y207</f>
        <v>0</v>
      </c>
      <c r="Z206" s="135"/>
      <c r="AA206" s="140">
        <f>AA207</f>
        <v>0</v>
      </c>
      <c r="AR206" s="141" t="s">
        <v>191</v>
      </c>
      <c r="AT206" s="142" t="s">
        <v>74</v>
      </c>
      <c r="AU206" s="142" t="s">
        <v>83</v>
      </c>
      <c r="AY206" s="141" t="s">
        <v>173</v>
      </c>
      <c r="BK206" s="143">
        <f>BK207</f>
        <v>0</v>
      </c>
    </row>
    <row r="207" spans="2:65" s="1" customFormat="1" ht="16.5" customHeight="1">
      <c r="B207" s="145"/>
      <c r="C207" s="146" t="s">
        <v>483</v>
      </c>
      <c r="D207" s="146" t="s">
        <v>174</v>
      </c>
      <c r="E207" s="147" t="s">
        <v>464</v>
      </c>
      <c r="F207" s="220" t="s">
        <v>465</v>
      </c>
      <c r="G207" s="220"/>
      <c r="H207" s="220"/>
      <c r="I207" s="220"/>
      <c r="J207" s="148" t="s">
        <v>453</v>
      </c>
      <c r="K207" s="149">
        <v>1</v>
      </c>
      <c r="L207" s="221"/>
      <c r="M207" s="221"/>
      <c r="N207" s="221">
        <f>ROUND(L207*K207,2)</f>
        <v>0</v>
      </c>
      <c r="O207" s="221"/>
      <c r="P207" s="221"/>
      <c r="Q207" s="221"/>
      <c r="R207" s="150"/>
      <c r="T207" s="151" t="s">
        <v>5</v>
      </c>
      <c r="U207" s="41" t="s">
        <v>40</v>
      </c>
      <c r="V207" s="152">
        <v>0</v>
      </c>
      <c r="W207" s="152">
        <f>V207*K207</f>
        <v>0</v>
      </c>
      <c r="X207" s="152">
        <v>0</v>
      </c>
      <c r="Y207" s="152">
        <f>X207*K207</f>
        <v>0</v>
      </c>
      <c r="Z207" s="152">
        <v>0</v>
      </c>
      <c r="AA207" s="153">
        <f>Z207*K207</f>
        <v>0</v>
      </c>
      <c r="AR207" s="19" t="s">
        <v>454</v>
      </c>
      <c r="AT207" s="19" t="s">
        <v>174</v>
      </c>
      <c r="AU207" s="19" t="s">
        <v>111</v>
      </c>
      <c r="AY207" s="19" t="s">
        <v>173</v>
      </c>
      <c r="BE207" s="154">
        <f>IF(U207="základní",N207,0)</f>
        <v>0</v>
      </c>
      <c r="BF207" s="154">
        <f>IF(U207="snížená",N207,0)</f>
        <v>0</v>
      </c>
      <c r="BG207" s="154">
        <f>IF(U207="zákl. přenesená",N207,0)</f>
        <v>0</v>
      </c>
      <c r="BH207" s="154">
        <f>IF(U207="sníž. přenesená",N207,0)</f>
        <v>0</v>
      </c>
      <c r="BI207" s="154">
        <f>IF(U207="nulová",N207,0)</f>
        <v>0</v>
      </c>
      <c r="BJ207" s="19" t="s">
        <v>83</v>
      </c>
      <c r="BK207" s="154">
        <f>ROUND(L207*K207,2)</f>
        <v>0</v>
      </c>
      <c r="BL207" s="19" t="s">
        <v>454</v>
      </c>
      <c r="BM207" s="19" t="s">
        <v>466</v>
      </c>
    </row>
    <row r="208" spans="2:63" s="10" customFormat="1" ht="29.85" customHeight="1">
      <c r="B208" s="134"/>
      <c r="C208" s="135"/>
      <c r="D208" s="144" t="s">
        <v>155</v>
      </c>
      <c r="E208" s="144"/>
      <c r="F208" s="144"/>
      <c r="G208" s="144"/>
      <c r="H208" s="144"/>
      <c r="I208" s="144"/>
      <c r="J208" s="144"/>
      <c r="K208" s="144"/>
      <c r="L208" s="144"/>
      <c r="M208" s="144"/>
      <c r="N208" s="228">
        <f>BK208</f>
        <v>0</v>
      </c>
      <c r="O208" s="229"/>
      <c r="P208" s="229"/>
      <c r="Q208" s="229"/>
      <c r="R208" s="137"/>
      <c r="T208" s="138"/>
      <c r="U208" s="135"/>
      <c r="V208" s="135"/>
      <c r="W208" s="139">
        <f>SUM(W209:W211)</f>
        <v>0</v>
      </c>
      <c r="X208" s="135"/>
      <c r="Y208" s="139">
        <f>SUM(Y209:Y211)</f>
        <v>0</v>
      </c>
      <c r="Z208" s="135"/>
      <c r="AA208" s="140">
        <f>SUM(AA209:AA211)</f>
        <v>0</v>
      </c>
      <c r="AR208" s="141" t="s">
        <v>191</v>
      </c>
      <c r="AT208" s="142" t="s">
        <v>74</v>
      </c>
      <c r="AU208" s="142" t="s">
        <v>83</v>
      </c>
      <c r="AY208" s="141" t="s">
        <v>173</v>
      </c>
      <c r="BK208" s="143">
        <f>SUM(BK209:BK211)</f>
        <v>0</v>
      </c>
    </row>
    <row r="209" spans="2:65" s="1" customFormat="1" ht="16.5" customHeight="1">
      <c r="B209" s="145"/>
      <c r="C209" s="146" t="s">
        <v>486</v>
      </c>
      <c r="D209" s="146" t="s">
        <v>174</v>
      </c>
      <c r="E209" s="147" t="s">
        <v>468</v>
      </c>
      <c r="F209" s="220" t="s">
        <v>469</v>
      </c>
      <c r="G209" s="220"/>
      <c r="H209" s="220"/>
      <c r="I209" s="220"/>
      <c r="J209" s="148" t="s">
        <v>453</v>
      </c>
      <c r="K209" s="149">
        <v>1</v>
      </c>
      <c r="L209" s="221"/>
      <c r="M209" s="221"/>
      <c r="N209" s="221">
        <f>ROUND(L209*K209,2)</f>
        <v>0</v>
      </c>
      <c r="O209" s="221"/>
      <c r="P209" s="221"/>
      <c r="Q209" s="221"/>
      <c r="R209" s="150"/>
      <c r="T209" s="151" t="s">
        <v>5</v>
      </c>
      <c r="U209" s="41" t="s">
        <v>40</v>
      </c>
      <c r="V209" s="152">
        <v>0</v>
      </c>
      <c r="W209" s="152">
        <f>V209*K209</f>
        <v>0</v>
      </c>
      <c r="X209" s="152">
        <v>0</v>
      </c>
      <c r="Y209" s="152">
        <f>X209*K209</f>
        <v>0</v>
      </c>
      <c r="Z209" s="152">
        <v>0</v>
      </c>
      <c r="AA209" s="153">
        <f>Z209*K209</f>
        <v>0</v>
      </c>
      <c r="AR209" s="19" t="s">
        <v>454</v>
      </c>
      <c r="AT209" s="19" t="s">
        <v>174</v>
      </c>
      <c r="AU209" s="19" t="s">
        <v>111</v>
      </c>
      <c r="AY209" s="19" t="s">
        <v>173</v>
      </c>
      <c r="BE209" s="154">
        <f>IF(U209="základní",N209,0)</f>
        <v>0</v>
      </c>
      <c r="BF209" s="154">
        <f>IF(U209="snížená",N209,0)</f>
        <v>0</v>
      </c>
      <c r="BG209" s="154">
        <f>IF(U209="zákl. přenesená",N209,0)</f>
        <v>0</v>
      </c>
      <c r="BH209" s="154">
        <f>IF(U209="sníž. přenesená",N209,0)</f>
        <v>0</v>
      </c>
      <c r="BI209" s="154">
        <f>IF(U209="nulová",N209,0)</f>
        <v>0</v>
      </c>
      <c r="BJ209" s="19" t="s">
        <v>83</v>
      </c>
      <c r="BK209" s="154">
        <f>ROUND(L209*K209,2)</f>
        <v>0</v>
      </c>
      <c r="BL209" s="19" t="s">
        <v>454</v>
      </c>
      <c r="BM209" s="19" t="s">
        <v>470</v>
      </c>
    </row>
    <row r="210" spans="2:65" s="1" customFormat="1" ht="16.5" customHeight="1">
      <c r="B210" s="145"/>
      <c r="C210" s="146" t="s">
        <v>489</v>
      </c>
      <c r="D210" s="146" t="s">
        <v>174</v>
      </c>
      <c r="E210" s="147" t="s">
        <v>472</v>
      </c>
      <c r="F210" s="220" t="s">
        <v>473</v>
      </c>
      <c r="G210" s="220"/>
      <c r="H210" s="220"/>
      <c r="I210" s="220"/>
      <c r="J210" s="148" t="s">
        <v>453</v>
      </c>
      <c r="K210" s="149">
        <v>1</v>
      </c>
      <c r="L210" s="221"/>
      <c r="M210" s="221"/>
      <c r="N210" s="221">
        <f>ROUND(L210*K210,2)</f>
        <v>0</v>
      </c>
      <c r="O210" s="221"/>
      <c r="P210" s="221"/>
      <c r="Q210" s="221"/>
      <c r="R210" s="150"/>
      <c r="T210" s="151" t="s">
        <v>5</v>
      </c>
      <c r="U210" s="41" t="s">
        <v>40</v>
      </c>
      <c r="V210" s="152">
        <v>0</v>
      </c>
      <c r="W210" s="152">
        <f>V210*K210</f>
        <v>0</v>
      </c>
      <c r="X210" s="152">
        <v>0</v>
      </c>
      <c r="Y210" s="152">
        <f>X210*K210</f>
        <v>0</v>
      </c>
      <c r="Z210" s="152">
        <v>0</v>
      </c>
      <c r="AA210" s="153">
        <f>Z210*K210</f>
        <v>0</v>
      </c>
      <c r="AR210" s="19" t="s">
        <v>454</v>
      </c>
      <c r="AT210" s="19" t="s">
        <v>174</v>
      </c>
      <c r="AU210" s="19" t="s">
        <v>111</v>
      </c>
      <c r="AY210" s="19" t="s">
        <v>173</v>
      </c>
      <c r="BE210" s="154">
        <f>IF(U210="základní",N210,0)</f>
        <v>0</v>
      </c>
      <c r="BF210" s="154">
        <f>IF(U210="snížená",N210,0)</f>
        <v>0</v>
      </c>
      <c r="BG210" s="154">
        <f>IF(U210="zákl. přenesená",N210,0)</f>
        <v>0</v>
      </c>
      <c r="BH210" s="154">
        <f>IF(U210="sníž. přenesená",N210,0)</f>
        <v>0</v>
      </c>
      <c r="BI210" s="154">
        <f>IF(U210="nulová",N210,0)</f>
        <v>0</v>
      </c>
      <c r="BJ210" s="19" t="s">
        <v>83</v>
      </c>
      <c r="BK210" s="154">
        <f>ROUND(L210*K210,2)</f>
        <v>0</v>
      </c>
      <c r="BL210" s="19" t="s">
        <v>454</v>
      </c>
      <c r="BM210" s="19" t="s">
        <v>474</v>
      </c>
    </row>
    <row r="211" spans="2:65" s="1" customFormat="1" ht="16.5" customHeight="1">
      <c r="B211" s="145"/>
      <c r="C211" s="146" t="s">
        <v>609</v>
      </c>
      <c r="D211" s="146" t="s">
        <v>174</v>
      </c>
      <c r="E211" s="147" t="s">
        <v>476</v>
      </c>
      <c r="F211" s="220" t="s">
        <v>477</v>
      </c>
      <c r="G211" s="220"/>
      <c r="H211" s="220"/>
      <c r="I211" s="220"/>
      <c r="J211" s="148" t="s">
        <v>453</v>
      </c>
      <c r="K211" s="149">
        <v>1</v>
      </c>
      <c r="L211" s="221"/>
      <c r="M211" s="221"/>
      <c r="N211" s="221">
        <f>ROUND(L211*K211,2)</f>
        <v>0</v>
      </c>
      <c r="O211" s="221"/>
      <c r="P211" s="221"/>
      <c r="Q211" s="221"/>
      <c r="R211" s="150"/>
      <c r="T211" s="151" t="s">
        <v>5</v>
      </c>
      <c r="U211" s="41" t="s">
        <v>40</v>
      </c>
      <c r="V211" s="152">
        <v>0</v>
      </c>
      <c r="W211" s="152">
        <f>V211*K211</f>
        <v>0</v>
      </c>
      <c r="X211" s="152">
        <v>0</v>
      </c>
      <c r="Y211" s="152">
        <f>X211*K211</f>
        <v>0</v>
      </c>
      <c r="Z211" s="152">
        <v>0</v>
      </c>
      <c r="AA211" s="153">
        <f>Z211*K211</f>
        <v>0</v>
      </c>
      <c r="AR211" s="19" t="s">
        <v>454</v>
      </c>
      <c r="AT211" s="19" t="s">
        <v>174</v>
      </c>
      <c r="AU211" s="19" t="s">
        <v>111</v>
      </c>
      <c r="AY211" s="19" t="s">
        <v>173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19" t="s">
        <v>83</v>
      </c>
      <c r="BK211" s="154">
        <f>ROUND(L211*K211,2)</f>
        <v>0</v>
      </c>
      <c r="BL211" s="19" t="s">
        <v>454</v>
      </c>
      <c r="BM211" s="19" t="s">
        <v>478</v>
      </c>
    </row>
    <row r="212" spans="2:63" s="10" customFormat="1" ht="29.85" customHeight="1">
      <c r="B212" s="134"/>
      <c r="C212" s="135"/>
      <c r="D212" s="144" t="s">
        <v>156</v>
      </c>
      <c r="E212" s="144"/>
      <c r="F212" s="144"/>
      <c r="G212" s="144"/>
      <c r="H212" s="144"/>
      <c r="I212" s="144"/>
      <c r="J212" s="144"/>
      <c r="K212" s="144"/>
      <c r="L212" s="144"/>
      <c r="M212" s="144"/>
      <c r="N212" s="228">
        <f>BK212</f>
        <v>0</v>
      </c>
      <c r="O212" s="229"/>
      <c r="P212" s="229"/>
      <c r="Q212" s="229"/>
      <c r="R212" s="137"/>
      <c r="T212" s="138"/>
      <c r="U212" s="135"/>
      <c r="V212" s="135"/>
      <c r="W212" s="139">
        <f>SUM(W213:W215)</f>
        <v>0</v>
      </c>
      <c r="X212" s="135"/>
      <c r="Y212" s="139">
        <f>SUM(Y213:Y215)</f>
        <v>0</v>
      </c>
      <c r="Z212" s="135"/>
      <c r="AA212" s="140">
        <f>SUM(AA213:AA215)</f>
        <v>0</v>
      </c>
      <c r="AR212" s="141" t="s">
        <v>191</v>
      </c>
      <c r="AT212" s="142" t="s">
        <v>74</v>
      </c>
      <c r="AU212" s="142" t="s">
        <v>83</v>
      </c>
      <c r="AY212" s="141" t="s">
        <v>173</v>
      </c>
      <c r="BK212" s="143">
        <f>SUM(BK213:BK215)</f>
        <v>0</v>
      </c>
    </row>
    <row r="213" spans="2:65" s="1" customFormat="1" ht="16.5" customHeight="1">
      <c r="B213" s="145"/>
      <c r="C213" s="146" t="s">
        <v>612</v>
      </c>
      <c r="D213" s="146" t="s">
        <v>174</v>
      </c>
      <c r="E213" s="147" t="s">
        <v>480</v>
      </c>
      <c r="F213" s="220" t="s">
        <v>481</v>
      </c>
      <c r="G213" s="220"/>
      <c r="H213" s="220"/>
      <c r="I213" s="220"/>
      <c r="J213" s="148" t="s">
        <v>453</v>
      </c>
      <c r="K213" s="149">
        <v>1</v>
      </c>
      <c r="L213" s="221"/>
      <c r="M213" s="221"/>
      <c r="N213" s="221">
        <f>ROUND(L213*K213,2)</f>
        <v>0</v>
      </c>
      <c r="O213" s="221"/>
      <c r="P213" s="221"/>
      <c r="Q213" s="221"/>
      <c r="R213" s="150"/>
      <c r="T213" s="151" t="s">
        <v>5</v>
      </c>
      <c r="U213" s="41" t="s">
        <v>40</v>
      </c>
      <c r="V213" s="152">
        <v>0</v>
      </c>
      <c r="W213" s="152">
        <f>V213*K213</f>
        <v>0</v>
      </c>
      <c r="X213" s="152">
        <v>0</v>
      </c>
      <c r="Y213" s="152">
        <f>X213*K213</f>
        <v>0</v>
      </c>
      <c r="Z213" s="152">
        <v>0</v>
      </c>
      <c r="AA213" s="153">
        <f>Z213*K213</f>
        <v>0</v>
      </c>
      <c r="AR213" s="19" t="s">
        <v>454</v>
      </c>
      <c r="AT213" s="19" t="s">
        <v>174</v>
      </c>
      <c r="AU213" s="19" t="s">
        <v>111</v>
      </c>
      <c r="AY213" s="19" t="s">
        <v>173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19" t="s">
        <v>83</v>
      </c>
      <c r="BK213" s="154">
        <f>ROUND(L213*K213,2)</f>
        <v>0</v>
      </c>
      <c r="BL213" s="19" t="s">
        <v>454</v>
      </c>
      <c r="BM213" s="19" t="s">
        <v>482</v>
      </c>
    </row>
    <row r="214" spans="2:65" s="1" customFormat="1" ht="25.5" customHeight="1">
      <c r="B214" s="145"/>
      <c r="C214" s="146" t="s">
        <v>613</v>
      </c>
      <c r="D214" s="146" t="s">
        <v>174</v>
      </c>
      <c r="E214" s="147" t="s">
        <v>484</v>
      </c>
      <c r="F214" s="220" t="s">
        <v>1406</v>
      </c>
      <c r="G214" s="220"/>
      <c r="H214" s="220"/>
      <c r="I214" s="220"/>
      <c r="J214" s="148" t="s">
        <v>453</v>
      </c>
      <c r="K214" s="149">
        <v>1</v>
      </c>
      <c r="L214" s="221"/>
      <c r="M214" s="221"/>
      <c r="N214" s="221">
        <f>ROUND(L214*K214,2)</f>
        <v>0</v>
      </c>
      <c r="O214" s="221"/>
      <c r="P214" s="221"/>
      <c r="Q214" s="221"/>
      <c r="R214" s="150"/>
      <c r="T214" s="151" t="s">
        <v>5</v>
      </c>
      <c r="U214" s="41" t="s">
        <v>40</v>
      </c>
      <c r="V214" s="152">
        <v>0</v>
      </c>
      <c r="W214" s="152">
        <f>V214*K214</f>
        <v>0</v>
      </c>
      <c r="X214" s="152">
        <v>0</v>
      </c>
      <c r="Y214" s="152">
        <f>X214*K214</f>
        <v>0</v>
      </c>
      <c r="Z214" s="152">
        <v>0</v>
      </c>
      <c r="AA214" s="153">
        <f>Z214*K214</f>
        <v>0</v>
      </c>
      <c r="AR214" s="19" t="s">
        <v>454</v>
      </c>
      <c r="AT214" s="19" t="s">
        <v>174</v>
      </c>
      <c r="AU214" s="19" t="s">
        <v>111</v>
      </c>
      <c r="AY214" s="19" t="s">
        <v>173</v>
      </c>
      <c r="BE214" s="154">
        <f>IF(U214="základní",N214,0)</f>
        <v>0</v>
      </c>
      <c r="BF214" s="154">
        <f>IF(U214="snížená",N214,0)</f>
        <v>0</v>
      </c>
      <c r="BG214" s="154">
        <f>IF(U214="zákl. přenesená",N214,0)</f>
        <v>0</v>
      </c>
      <c r="BH214" s="154">
        <f>IF(U214="sníž. přenesená",N214,0)</f>
        <v>0</v>
      </c>
      <c r="BI214" s="154">
        <f>IF(U214="nulová",N214,0)</f>
        <v>0</v>
      </c>
      <c r="BJ214" s="19" t="s">
        <v>83</v>
      </c>
      <c r="BK214" s="154">
        <f>ROUND(L214*K214,2)</f>
        <v>0</v>
      </c>
      <c r="BL214" s="19" t="s">
        <v>454</v>
      </c>
      <c r="BM214" s="19" t="s">
        <v>485</v>
      </c>
    </row>
    <row r="215" spans="2:65" s="1" customFormat="1" ht="25.5" customHeight="1">
      <c r="B215" s="145"/>
      <c r="C215" s="146" t="s">
        <v>615</v>
      </c>
      <c r="D215" s="146" t="s">
        <v>174</v>
      </c>
      <c r="E215" s="147" t="s">
        <v>487</v>
      </c>
      <c r="F215" s="220" t="s">
        <v>1407</v>
      </c>
      <c r="G215" s="220"/>
      <c r="H215" s="220"/>
      <c r="I215" s="220"/>
      <c r="J215" s="148" t="s">
        <v>453</v>
      </c>
      <c r="K215" s="149">
        <v>1</v>
      </c>
      <c r="L215" s="221"/>
      <c r="M215" s="221"/>
      <c r="N215" s="221">
        <f>ROUND(L215*K215,2)</f>
        <v>0</v>
      </c>
      <c r="O215" s="221"/>
      <c r="P215" s="221"/>
      <c r="Q215" s="221"/>
      <c r="R215" s="150"/>
      <c r="T215" s="151" t="s">
        <v>5</v>
      </c>
      <c r="U215" s="41" t="s">
        <v>40</v>
      </c>
      <c r="V215" s="152">
        <v>0</v>
      </c>
      <c r="W215" s="152">
        <f>V215*K215</f>
        <v>0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9" t="s">
        <v>454</v>
      </c>
      <c r="AT215" s="19" t="s">
        <v>174</v>
      </c>
      <c r="AU215" s="19" t="s">
        <v>111</v>
      </c>
      <c r="AY215" s="19" t="s">
        <v>173</v>
      </c>
      <c r="BE215" s="154">
        <f>IF(U215="základní",N215,0)</f>
        <v>0</v>
      </c>
      <c r="BF215" s="154">
        <f>IF(U215="snížená",N215,0)</f>
        <v>0</v>
      </c>
      <c r="BG215" s="154">
        <f>IF(U215="zákl. přenesená",N215,0)</f>
        <v>0</v>
      </c>
      <c r="BH215" s="154">
        <f>IF(U215="sníž. přenesená",N215,0)</f>
        <v>0</v>
      </c>
      <c r="BI215" s="154">
        <f>IF(U215="nulová",N215,0)</f>
        <v>0</v>
      </c>
      <c r="BJ215" s="19" t="s">
        <v>83</v>
      </c>
      <c r="BK215" s="154">
        <f>ROUND(L215*K215,2)</f>
        <v>0</v>
      </c>
      <c r="BL215" s="19" t="s">
        <v>454</v>
      </c>
      <c r="BM215" s="19" t="s">
        <v>488</v>
      </c>
    </row>
    <row r="216" spans="2:63" s="10" customFormat="1" ht="29.85" customHeight="1">
      <c r="B216" s="134"/>
      <c r="C216" s="135"/>
      <c r="D216" s="144" t="s">
        <v>157</v>
      </c>
      <c r="E216" s="144"/>
      <c r="F216" s="144"/>
      <c r="G216" s="144"/>
      <c r="H216" s="144"/>
      <c r="I216" s="144"/>
      <c r="J216" s="144"/>
      <c r="K216" s="144"/>
      <c r="L216" s="144"/>
      <c r="M216" s="144"/>
      <c r="N216" s="228">
        <f>BK216</f>
        <v>0</v>
      </c>
      <c r="O216" s="229"/>
      <c r="P216" s="229"/>
      <c r="Q216" s="229"/>
      <c r="R216" s="137"/>
      <c r="T216" s="138"/>
      <c r="U216" s="135"/>
      <c r="V216" s="135"/>
      <c r="W216" s="139">
        <f>W217</f>
        <v>0</v>
      </c>
      <c r="X216" s="135"/>
      <c r="Y216" s="139">
        <f>Y217</f>
        <v>0</v>
      </c>
      <c r="Z216" s="135"/>
      <c r="AA216" s="140">
        <f>AA217</f>
        <v>0</v>
      </c>
      <c r="AR216" s="141" t="s">
        <v>191</v>
      </c>
      <c r="AT216" s="142" t="s">
        <v>74</v>
      </c>
      <c r="AU216" s="142" t="s">
        <v>83</v>
      </c>
      <c r="AY216" s="141" t="s">
        <v>173</v>
      </c>
      <c r="BK216" s="143">
        <f>BK217</f>
        <v>0</v>
      </c>
    </row>
    <row r="217" spans="2:65" s="1" customFormat="1" ht="16.5" customHeight="1">
      <c r="B217" s="145"/>
      <c r="C217" s="146" t="s">
        <v>616</v>
      </c>
      <c r="D217" s="146" t="s">
        <v>174</v>
      </c>
      <c r="E217" s="147" t="s">
        <v>490</v>
      </c>
      <c r="F217" s="220" t="s">
        <v>491</v>
      </c>
      <c r="G217" s="220"/>
      <c r="H217" s="220"/>
      <c r="I217" s="220"/>
      <c r="J217" s="148" t="s">
        <v>453</v>
      </c>
      <c r="K217" s="149">
        <v>1</v>
      </c>
      <c r="L217" s="221"/>
      <c r="M217" s="221"/>
      <c r="N217" s="221">
        <f>ROUND(L217*K217,2)</f>
        <v>0</v>
      </c>
      <c r="O217" s="221"/>
      <c r="P217" s="221"/>
      <c r="Q217" s="221"/>
      <c r="R217" s="150"/>
      <c r="T217" s="151" t="s">
        <v>5</v>
      </c>
      <c r="U217" s="159" t="s">
        <v>40</v>
      </c>
      <c r="V217" s="160">
        <v>0</v>
      </c>
      <c r="W217" s="160">
        <f>V217*K217</f>
        <v>0</v>
      </c>
      <c r="X217" s="160">
        <v>0</v>
      </c>
      <c r="Y217" s="160">
        <f>X217*K217</f>
        <v>0</v>
      </c>
      <c r="Z217" s="160">
        <v>0</v>
      </c>
      <c r="AA217" s="161">
        <f>Z217*K217</f>
        <v>0</v>
      </c>
      <c r="AR217" s="19" t="s">
        <v>454</v>
      </c>
      <c r="AT217" s="19" t="s">
        <v>174</v>
      </c>
      <c r="AU217" s="19" t="s">
        <v>111</v>
      </c>
      <c r="AY217" s="19" t="s">
        <v>173</v>
      </c>
      <c r="BE217" s="154">
        <f>IF(U217="základní",N217,0)</f>
        <v>0</v>
      </c>
      <c r="BF217" s="154">
        <f>IF(U217="snížená",N217,0)</f>
        <v>0</v>
      </c>
      <c r="BG217" s="154">
        <f>IF(U217="zákl. přenesená",N217,0)</f>
        <v>0</v>
      </c>
      <c r="BH217" s="154">
        <f>IF(U217="sníž. přenesená",N217,0)</f>
        <v>0</v>
      </c>
      <c r="BI217" s="154">
        <f>IF(U217="nulová",N217,0)</f>
        <v>0</v>
      </c>
      <c r="BJ217" s="19" t="s">
        <v>83</v>
      </c>
      <c r="BK217" s="154">
        <f>ROUND(L217*K217,2)</f>
        <v>0</v>
      </c>
      <c r="BL217" s="19" t="s">
        <v>454</v>
      </c>
      <c r="BM217" s="19" t="s">
        <v>492</v>
      </c>
    </row>
    <row r="218" spans="2:18" s="1" customFormat="1" ht="6.95" customHeight="1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8"/>
    </row>
  </sheetData>
  <mergeCells count="32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H1:K1"/>
    <mergeCell ref="S2:AC2"/>
    <mergeCell ref="F217:I217"/>
    <mergeCell ref="L217:M217"/>
    <mergeCell ref="N217:Q217"/>
    <mergeCell ref="N121:Q121"/>
    <mergeCell ref="N122:Q122"/>
    <mergeCell ref="N123:Q123"/>
    <mergeCell ref="N144:Q144"/>
    <mergeCell ref="N146:Q146"/>
    <mergeCell ref="N149:Q149"/>
    <mergeCell ref="N199:Q199"/>
    <mergeCell ref="N201:Q201"/>
    <mergeCell ref="N202:Q202"/>
    <mergeCell ref="N206:Q206"/>
    <mergeCell ref="N208:Q208"/>
    <mergeCell ref="N212:Q212"/>
    <mergeCell ref="N216:Q216"/>
    <mergeCell ref="F213:I213"/>
    <mergeCell ref="L213:M213"/>
    <mergeCell ref="N213:Q213"/>
    <mergeCell ref="F214:I214"/>
    <mergeCell ref="L214:M214"/>
    <mergeCell ref="N214:Q214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 topLeftCell="A1">
      <pane ySplit="1" topLeftCell="A172" activePane="bottomLeft" state="frozen"/>
      <selection pane="bottomLeft" activeCell="L125" sqref="L125:M19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835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N103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ROUND((SUM(BE103:BE104)+SUM(BE122:BE195)),2)</f>
        <v>0</v>
      </c>
      <c r="I32" s="237"/>
      <c r="J32" s="237"/>
      <c r="K32" s="33"/>
      <c r="L32" s="33"/>
      <c r="M32" s="248">
        <f>ROUND(ROUND((SUM(BE103:BE104)+SUM(BE122:BE195)),2)*F32,2)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ROUND((SUM(BF103:BF104)+SUM(BF122:BF195)),2)</f>
        <v>0</v>
      </c>
      <c r="I33" s="237"/>
      <c r="J33" s="237"/>
      <c r="K33" s="33"/>
      <c r="L33" s="33"/>
      <c r="M33" s="248">
        <f>ROUND(ROUND((SUM(BF103:BF104)+SUM(BF122:BF195)),2)*F33,2)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ROUND((SUM(BG103:BG104)+SUM(BG122:BG195)),2)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ROUND((SUM(BH103:BH104)+SUM(BH122:BH195)),2)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ROUND((SUM(BI103:BI104)+SUM(BI122:BI195)),2)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SO-03 P - Vodovod - přípojky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N122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141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N123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142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N124</f>
        <v>0</v>
      </c>
      <c r="O90" s="183"/>
      <c r="P90" s="183"/>
      <c r="Q90" s="183"/>
      <c r="R90" s="124"/>
    </row>
    <row r="91" spans="2:18" s="8" customFormat="1" ht="19.9" customHeight="1">
      <c r="B91" s="122"/>
      <c r="C91" s="96"/>
      <c r="D91" s="123" t="s">
        <v>143</v>
      </c>
      <c r="E91" s="96"/>
      <c r="F91" s="96"/>
      <c r="G91" s="96"/>
      <c r="H91" s="96"/>
      <c r="I91" s="96"/>
      <c r="J91" s="96"/>
      <c r="K91" s="96"/>
      <c r="L91" s="96"/>
      <c r="M91" s="96"/>
      <c r="N91" s="182">
        <f>N145</f>
        <v>0</v>
      </c>
      <c r="O91" s="183"/>
      <c r="P91" s="183"/>
      <c r="Q91" s="183"/>
      <c r="R91" s="124"/>
    </row>
    <row r="92" spans="2:18" s="8" customFormat="1" ht="19.9" customHeight="1">
      <c r="B92" s="122"/>
      <c r="C92" s="96"/>
      <c r="D92" s="123" t="s">
        <v>146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N147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149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N172</f>
        <v>0</v>
      </c>
      <c r="O93" s="183"/>
      <c r="P93" s="183"/>
      <c r="Q93" s="183"/>
      <c r="R93" s="124"/>
    </row>
    <row r="94" spans="2:18" s="7" customFormat="1" ht="24.95" customHeight="1">
      <c r="B94" s="118"/>
      <c r="C94" s="119"/>
      <c r="D94" s="120" t="s">
        <v>150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25">
        <f>N174</f>
        <v>0</v>
      </c>
      <c r="O94" s="243"/>
      <c r="P94" s="243"/>
      <c r="Q94" s="243"/>
      <c r="R94" s="121"/>
    </row>
    <row r="95" spans="2:18" s="8" customFormat="1" ht="19.9" customHeight="1">
      <c r="B95" s="122"/>
      <c r="C95" s="96"/>
      <c r="D95" s="123" t="s">
        <v>151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N175</f>
        <v>0</v>
      </c>
      <c r="O95" s="183"/>
      <c r="P95" s="183"/>
      <c r="Q95" s="183"/>
      <c r="R95" s="124"/>
    </row>
    <row r="96" spans="2:18" s="7" customFormat="1" ht="24.95" customHeight="1">
      <c r="B96" s="118"/>
      <c r="C96" s="119"/>
      <c r="D96" s="120" t="s">
        <v>152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25">
        <f>N179</f>
        <v>0</v>
      </c>
      <c r="O96" s="243"/>
      <c r="P96" s="243"/>
      <c r="Q96" s="243"/>
      <c r="R96" s="121"/>
    </row>
    <row r="97" spans="2:18" s="8" customFormat="1" ht="19.9" customHeight="1">
      <c r="B97" s="122"/>
      <c r="C97" s="96"/>
      <c r="D97" s="123" t="s">
        <v>153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N180</f>
        <v>0</v>
      </c>
      <c r="O97" s="183"/>
      <c r="P97" s="183"/>
      <c r="Q97" s="183"/>
      <c r="R97" s="124"/>
    </row>
    <row r="98" spans="2:18" s="8" customFormat="1" ht="19.9" customHeight="1">
      <c r="B98" s="122"/>
      <c r="C98" s="96"/>
      <c r="D98" s="123" t="s">
        <v>154</v>
      </c>
      <c r="E98" s="96"/>
      <c r="F98" s="96"/>
      <c r="G98" s="96"/>
      <c r="H98" s="96"/>
      <c r="I98" s="96"/>
      <c r="J98" s="96"/>
      <c r="K98" s="96"/>
      <c r="L98" s="96"/>
      <c r="M98" s="96"/>
      <c r="N98" s="182">
        <f>N184</f>
        <v>0</v>
      </c>
      <c r="O98" s="183"/>
      <c r="P98" s="183"/>
      <c r="Q98" s="183"/>
      <c r="R98" s="124"/>
    </row>
    <row r="99" spans="2:18" s="8" customFormat="1" ht="19.9" customHeight="1">
      <c r="B99" s="122"/>
      <c r="C99" s="96"/>
      <c r="D99" s="123" t="s">
        <v>155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N186</f>
        <v>0</v>
      </c>
      <c r="O99" s="183"/>
      <c r="P99" s="183"/>
      <c r="Q99" s="183"/>
      <c r="R99" s="124"/>
    </row>
    <row r="100" spans="2:18" s="8" customFormat="1" ht="19.9" customHeight="1">
      <c r="B100" s="122"/>
      <c r="C100" s="96"/>
      <c r="D100" s="123" t="s">
        <v>156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82">
        <f>N190</f>
        <v>0</v>
      </c>
      <c r="O100" s="183"/>
      <c r="P100" s="183"/>
      <c r="Q100" s="183"/>
      <c r="R100" s="124"/>
    </row>
    <row r="101" spans="2:18" s="8" customFormat="1" ht="19.9" customHeight="1">
      <c r="B101" s="122"/>
      <c r="C101" s="96"/>
      <c r="D101" s="123" t="s">
        <v>157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82">
        <f>N194</f>
        <v>0</v>
      </c>
      <c r="O101" s="183"/>
      <c r="P101" s="183"/>
      <c r="Q101" s="183"/>
      <c r="R101" s="124"/>
    </row>
    <row r="102" spans="2:18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117" t="s">
        <v>158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44">
        <v>0</v>
      </c>
      <c r="O103" s="245"/>
      <c r="P103" s="245"/>
      <c r="Q103" s="245"/>
      <c r="R103" s="34"/>
      <c r="T103" s="125"/>
      <c r="U103" s="126" t="s">
        <v>39</v>
      </c>
    </row>
    <row r="104" spans="2:18" s="1" customFormat="1" ht="18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29.25" customHeight="1">
      <c r="B105" s="32"/>
      <c r="C105" s="108" t="s">
        <v>125</v>
      </c>
      <c r="D105" s="109"/>
      <c r="E105" s="109"/>
      <c r="F105" s="109"/>
      <c r="G105" s="109"/>
      <c r="H105" s="109"/>
      <c r="I105" s="109"/>
      <c r="J105" s="109"/>
      <c r="K105" s="109"/>
      <c r="L105" s="179">
        <f>ROUND(SUM(N88+N103),2)</f>
        <v>0</v>
      </c>
      <c r="M105" s="179"/>
      <c r="N105" s="179"/>
      <c r="O105" s="179"/>
      <c r="P105" s="179"/>
      <c r="Q105" s="179"/>
      <c r="R105" s="34"/>
    </row>
    <row r="106" spans="2:18" s="1" customFormat="1" ht="6.9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18" s="1" customFormat="1" ht="6.95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18" s="1" customFormat="1" ht="36.95" customHeight="1">
      <c r="B111" s="32"/>
      <c r="C111" s="203" t="s">
        <v>159</v>
      </c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30" customHeight="1">
      <c r="B113" s="32"/>
      <c r="C113" s="29" t="s">
        <v>17</v>
      </c>
      <c r="D113" s="33"/>
      <c r="E113" s="33"/>
      <c r="F113" s="238" t="str">
        <f>F6</f>
        <v>Milevsko -  Švermova ul. III. etapa</v>
      </c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33"/>
      <c r="R113" s="34"/>
    </row>
    <row r="114" spans="2:18" s="1" customFormat="1" ht="36.95" customHeight="1">
      <c r="B114" s="32"/>
      <c r="C114" s="66" t="s">
        <v>132</v>
      </c>
      <c r="D114" s="33"/>
      <c r="E114" s="33"/>
      <c r="F114" s="205" t="str">
        <f>F7</f>
        <v>SO-03 P - Vodovod - přípojky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33"/>
      <c r="R114" s="34"/>
    </row>
    <row r="115" spans="2:18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9" t="s">
        <v>21</v>
      </c>
      <c r="D116" s="33"/>
      <c r="E116" s="33"/>
      <c r="F116" s="27" t="str">
        <f>F9</f>
        <v xml:space="preserve"> </v>
      </c>
      <c r="G116" s="33"/>
      <c r="H116" s="33"/>
      <c r="I116" s="33"/>
      <c r="J116" s="33"/>
      <c r="K116" s="29" t="s">
        <v>23</v>
      </c>
      <c r="L116" s="33"/>
      <c r="M116" s="240" t="str">
        <f>IF(O9="","",O9)</f>
        <v>24. 8. 2017</v>
      </c>
      <c r="N116" s="240"/>
      <c r="O116" s="240"/>
      <c r="P116" s="240"/>
      <c r="Q116" s="33"/>
      <c r="R116" s="34"/>
    </row>
    <row r="117" spans="2:18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9" t="s">
        <v>25</v>
      </c>
      <c r="D118" s="33"/>
      <c r="E118" s="33"/>
      <c r="F118" s="27" t="str">
        <f>E12</f>
        <v>Město Milevsko, nám. E. Beneše 420, 39901 Milevsko</v>
      </c>
      <c r="G118" s="33"/>
      <c r="H118" s="33"/>
      <c r="I118" s="33"/>
      <c r="J118" s="33"/>
      <c r="K118" s="29" t="s">
        <v>30</v>
      </c>
      <c r="L118" s="33"/>
      <c r="M118" s="216" t="str">
        <f>E18</f>
        <v>Ing.Luboš Vaniš,VL PROJEKT,Líšnice 72,39901 Sepekov</v>
      </c>
      <c r="N118" s="216"/>
      <c r="O118" s="216"/>
      <c r="P118" s="216"/>
      <c r="Q118" s="216"/>
      <c r="R118" s="34"/>
    </row>
    <row r="119" spans="2:18" s="1" customFormat="1" ht="14.45" customHeight="1">
      <c r="B119" s="32"/>
      <c r="C119" s="29" t="s">
        <v>29</v>
      </c>
      <c r="D119" s="33"/>
      <c r="E119" s="33"/>
      <c r="F119" s="27" t="str">
        <f>IF(E15="","",E15)</f>
        <v xml:space="preserve"> </v>
      </c>
      <c r="G119" s="33"/>
      <c r="H119" s="33"/>
      <c r="I119" s="33"/>
      <c r="J119" s="33"/>
      <c r="K119" s="29" t="s">
        <v>34</v>
      </c>
      <c r="L119" s="33"/>
      <c r="M119" s="216" t="str">
        <f>E21</f>
        <v xml:space="preserve"> </v>
      </c>
      <c r="N119" s="216"/>
      <c r="O119" s="216"/>
      <c r="P119" s="216"/>
      <c r="Q119" s="216"/>
      <c r="R119" s="34"/>
    </row>
    <row r="120" spans="2:18" s="1" customFormat="1" ht="10.3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9" customFormat="1" ht="29.25" customHeight="1">
      <c r="B121" s="127"/>
      <c r="C121" s="128" t="s">
        <v>160</v>
      </c>
      <c r="D121" s="129" t="s">
        <v>161</v>
      </c>
      <c r="E121" s="129" t="s">
        <v>57</v>
      </c>
      <c r="F121" s="241" t="s">
        <v>162</v>
      </c>
      <c r="G121" s="241"/>
      <c r="H121" s="241"/>
      <c r="I121" s="241"/>
      <c r="J121" s="129" t="s">
        <v>163</v>
      </c>
      <c r="K121" s="129" t="s">
        <v>164</v>
      </c>
      <c r="L121" s="241" t="s">
        <v>165</v>
      </c>
      <c r="M121" s="241"/>
      <c r="N121" s="241" t="s">
        <v>138</v>
      </c>
      <c r="O121" s="241"/>
      <c r="P121" s="241"/>
      <c r="Q121" s="242"/>
      <c r="R121" s="130"/>
      <c r="T121" s="73" t="s">
        <v>166</v>
      </c>
      <c r="U121" s="74" t="s">
        <v>39</v>
      </c>
      <c r="V121" s="74" t="s">
        <v>167</v>
      </c>
      <c r="W121" s="74" t="s">
        <v>168</v>
      </c>
      <c r="X121" s="74" t="s">
        <v>169</v>
      </c>
      <c r="Y121" s="74" t="s">
        <v>170</v>
      </c>
      <c r="Z121" s="74" t="s">
        <v>171</v>
      </c>
      <c r="AA121" s="75" t="s">
        <v>172</v>
      </c>
    </row>
    <row r="122" spans="2:63" s="1" customFormat="1" ht="29.25" customHeight="1">
      <c r="B122" s="32"/>
      <c r="C122" s="77" t="s">
        <v>134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22">
        <f>BK122</f>
        <v>0</v>
      </c>
      <c r="O122" s="223"/>
      <c r="P122" s="223"/>
      <c r="Q122" s="223"/>
      <c r="R122" s="34"/>
      <c r="T122" s="76"/>
      <c r="U122" s="48"/>
      <c r="V122" s="48"/>
      <c r="W122" s="131">
        <f>W123+W174+W179</f>
        <v>2051.324951</v>
      </c>
      <c r="X122" s="48"/>
      <c r="Y122" s="131">
        <f>Y123+Y174+Y179</f>
        <v>327.89078851</v>
      </c>
      <c r="Z122" s="48"/>
      <c r="AA122" s="132">
        <f>AA123+AA174+AA179</f>
        <v>0</v>
      </c>
      <c r="AT122" s="19" t="s">
        <v>74</v>
      </c>
      <c r="AU122" s="19" t="s">
        <v>140</v>
      </c>
      <c r="BK122" s="133">
        <f>BK123+BK174+BK179</f>
        <v>0</v>
      </c>
    </row>
    <row r="123" spans="2:63" s="10" customFormat="1" ht="37.35" customHeight="1">
      <c r="B123" s="134"/>
      <c r="C123" s="135"/>
      <c r="D123" s="136" t="s">
        <v>141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24">
        <f>BK123</f>
        <v>0</v>
      </c>
      <c r="O123" s="225"/>
      <c r="P123" s="225"/>
      <c r="Q123" s="225"/>
      <c r="R123" s="137"/>
      <c r="T123" s="138"/>
      <c r="U123" s="135"/>
      <c r="V123" s="135"/>
      <c r="W123" s="139">
        <f>W124+W145+W147+W172</f>
        <v>1714.610951</v>
      </c>
      <c r="X123" s="135"/>
      <c r="Y123" s="139">
        <f>Y124+Y145+Y147+Y172</f>
        <v>327.52398851</v>
      </c>
      <c r="Z123" s="135"/>
      <c r="AA123" s="140">
        <f>AA124+AA145+AA147+AA172</f>
        <v>0</v>
      </c>
      <c r="AR123" s="141" t="s">
        <v>83</v>
      </c>
      <c r="AT123" s="142" t="s">
        <v>74</v>
      </c>
      <c r="AU123" s="142" t="s">
        <v>75</v>
      </c>
      <c r="AY123" s="141" t="s">
        <v>173</v>
      </c>
      <c r="BK123" s="143">
        <f>BK124+BK145+BK147+BK172</f>
        <v>0</v>
      </c>
    </row>
    <row r="124" spans="2:63" s="10" customFormat="1" ht="19.9" customHeight="1">
      <c r="B124" s="134"/>
      <c r="C124" s="135"/>
      <c r="D124" s="144" t="s">
        <v>142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26">
        <f>BK124</f>
        <v>0</v>
      </c>
      <c r="O124" s="227"/>
      <c r="P124" s="227"/>
      <c r="Q124" s="227"/>
      <c r="R124" s="137"/>
      <c r="T124" s="138"/>
      <c r="U124" s="135"/>
      <c r="V124" s="135"/>
      <c r="W124" s="139">
        <f>SUM(W125:W144)</f>
        <v>1015.3637309999999</v>
      </c>
      <c r="X124" s="135"/>
      <c r="Y124" s="139">
        <f>SUM(Y125:Y144)</f>
        <v>324.12026450999997</v>
      </c>
      <c r="Z124" s="135"/>
      <c r="AA124" s="140">
        <f>SUM(AA125:AA144)</f>
        <v>0</v>
      </c>
      <c r="AR124" s="141" t="s">
        <v>83</v>
      </c>
      <c r="AT124" s="142" t="s">
        <v>74</v>
      </c>
      <c r="AU124" s="142" t="s">
        <v>83</v>
      </c>
      <c r="AY124" s="141" t="s">
        <v>173</v>
      </c>
      <c r="BK124" s="143">
        <f>SUM(BK125:BK144)</f>
        <v>0</v>
      </c>
    </row>
    <row r="125" spans="2:65" s="1" customFormat="1" ht="25.5" customHeight="1">
      <c r="B125" s="145"/>
      <c r="C125" s="146" t="s">
        <v>83</v>
      </c>
      <c r="D125" s="146" t="s">
        <v>174</v>
      </c>
      <c r="E125" s="147" t="s">
        <v>175</v>
      </c>
      <c r="F125" s="220" t="s">
        <v>176</v>
      </c>
      <c r="G125" s="220"/>
      <c r="H125" s="220"/>
      <c r="I125" s="220"/>
      <c r="J125" s="148" t="s">
        <v>177</v>
      </c>
      <c r="K125" s="149">
        <v>56</v>
      </c>
      <c r="L125" s="221"/>
      <c r="M125" s="221"/>
      <c r="N125" s="221">
        <f aca="true" t="shared" si="0" ref="N125:N144">ROUND(L125*K125,2)</f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0.703</v>
      </c>
      <c r="W125" s="152">
        <f aca="true" t="shared" si="1" ref="W125:W144">V125*K125</f>
        <v>39.367999999999995</v>
      </c>
      <c r="X125" s="152">
        <v>0.00868</v>
      </c>
      <c r="Y125" s="152">
        <f aca="true" t="shared" si="2" ref="Y125:Y144">X125*K125</f>
        <v>0.48608</v>
      </c>
      <c r="Z125" s="152">
        <v>0</v>
      </c>
      <c r="AA125" s="153">
        <f aca="true" t="shared" si="3" ref="AA125:AA144">Z125*K125</f>
        <v>0</v>
      </c>
      <c r="AR125" s="19" t="s">
        <v>178</v>
      </c>
      <c r="AT125" s="19" t="s">
        <v>174</v>
      </c>
      <c r="AU125" s="19" t="s">
        <v>111</v>
      </c>
      <c r="AY125" s="19" t="s">
        <v>173</v>
      </c>
      <c r="BE125" s="154">
        <f aca="true" t="shared" si="4" ref="BE125:BE144">IF(U125="základní",N125,0)</f>
        <v>0</v>
      </c>
      <c r="BF125" s="154">
        <f aca="true" t="shared" si="5" ref="BF125:BF144">IF(U125="snížená",N125,0)</f>
        <v>0</v>
      </c>
      <c r="BG125" s="154">
        <f aca="true" t="shared" si="6" ref="BG125:BG144">IF(U125="zákl. přenesená",N125,0)</f>
        <v>0</v>
      </c>
      <c r="BH125" s="154">
        <f aca="true" t="shared" si="7" ref="BH125:BH144">IF(U125="sníž. přenesená",N125,0)</f>
        <v>0</v>
      </c>
      <c r="BI125" s="154">
        <f aca="true" t="shared" si="8" ref="BI125:BI144">IF(U125="nulová",N125,0)</f>
        <v>0</v>
      </c>
      <c r="BJ125" s="19" t="s">
        <v>83</v>
      </c>
      <c r="BK125" s="154">
        <f aca="true" t="shared" si="9" ref="BK125:BK144">ROUND(L125*K125,2)</f>
        <v>0</v>
      </c>
      <c r="BL125" s="19" t="s">
        <v>178</v>
      </c>
      <c r="BM125" s="19" t="s">
        <v>179</v>
      </c>
    </row>
    <row r="126" spans="2:65" s="1" customFormat="1" ht="25.5" customHeight="1">
      <c r="B126" s="145"/>
      <c r="C126" s="146" t="s">
        <v>111</v>
      </c>
      <c r="D126" s="146" t="s">
        <v>174</v>
      </c>
      <c r="E126" s="147" t="s">
        <v>180</v>
      </c>
      <c r="F126" s="220" t="s">
        <v>181</v>
      </c>
      <c r="G126" s="220"/>
      <c r="H126" s="220"/>
      <c r="I126" s="220"/>
      <c r="J126" s="148" t="s">
        <v>177</v>
      </c>
      <c r="K126" s="149">
        <v>56</v>
      </c>
      <c r="L126" s="221"/>
      <c r="M126" s="221"/>
      <c r="N126" s="221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0.547</v>
      </c>
      <c r="W126" s="152">
        <f t="shared" si="1"/>
        <v>30.632</v>
      </c>
      <c r="X126" s="152">
        <v>0.0369</v>
      </c>
      <c r="Y126" s="152">
        <f t="shared" si="2"/>
        <v>2.0664000000000002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182</v>
      </c>
    </row>
    <row r="127" spans="2:65" s="1" customFormat="1" ht="25.5" customHeight="1">
      <c r="B127" s="145"/>
      <c r="C127" s="146" t="s">
        <v>183</v>
      </c>
      <c r="D127" s="146" t="s">
        <v>174</v>
      </c>
      <c r="E127" s="147" t="s">
        <v>184</v>
      </c>
      <c r="F127" s="220" t="s">
        <v>185</v>
      </c>
      <c r="G127" s="220"/>
      <c r="H127" s="220"/>
      <c r="I127" s="220"/>
      <c r="J127" s="148" t="s">
        <v>186</v>
      </c>
      <c r="K127" s="149">
        <v>21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0.43</v>
      </c>
      <c r="W127" s="152">
        <f t="shared" si="1"/>
        <v>9.03</v>
      </c>
      <c r="X127" s="152">
        <v>0.00065</v>
      </c>
      <c r="Y127" s="152">
        <f t="shared" si="2"/>
        <v>0.013649999999999999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187</v>
      </c>
    </row>
    <row r="128" spans="2:65" s="1" customFormat="1" ht="38.25" customHeight="1">
      <c r="B128" s="145"/>
      <c r="C128" s="146" t="s">
        <v>178</v>
      </c>
      <c r="D128" s="146" t="s">
        <v>174</v>
      </c>
      <c r="E128" s="147" t="s">
        <v>188</v>
      </c>
      <c r="F128" s="220" t="s">
        <v>189</v>
      </c>
      <c r="G128" s="220"/>
      <c r="H128" s="220"/>
      <c r="I128" s="220"/>
      <c r="J128" s="148" t="s">
        <v>186</v>
      </c>
      <c r="K128" s="149">
        <v>21</v>
      </c>
      <c r="L128" s="221"/>
      <c r="M128" s="221"/>
      <c r="N128" s="221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0.29</v>
      </c>
      <c r="W128" s="152">
        <f t="shared" si="1"/>
        <v>6.09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190</v>
      </c>
    </row>
    <row r="129" spans="2:65" s="1" customFormat="1" ht="38.25" customHeight="1">
      <c r="B129" s="145"/>
      <c r="C129" s="146" t="s">
        <v>191</v>
      </c>
      <c r="D129" s="146" t="s">
        <v>174</v>
      </c>
      <c r="E129" s="147" t="s">
        <v>192</v>
      </c>
      <c r="F129" s="220" t="s">
        <v>193</v>
      </c>
      <c r="G129" s="220"/>
      <c r="H129" s="220"/>
      <c r="I129" s="220"/>
      <c r="J129" s="148" t="s">
        <v>177</v>
      </c>
      <c r="K129" s="149">
        <v>270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0.089</v>
      </c>
      <c r="W129" s="152">
        <f t="shared" si="1"/>
        <v>24.029999999999998</v>
      </c>
      <c r="X129" s="152">
        <v>0.0001</v>
      </c>
      <c r="Y129" s="152">
        <f t="shared" si="2"/>
        <v>0.027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194</v>
      </c>
    </row>
    <row r="130" spans="2:65" s="1" customFormat="1" ht="38.25" customHeight="1">
      <c r="B130" s="145"/>
      <c r="C130" s="146" t="s">
        <v>195</v>
      </c>
      <c r="D130" s="146" t="s">
        <v>174</v>
      </c>
      <c r="E130" s="147" t="s">
        <v>196</v>
      </c>
      <c r="F130" s="220" t="s">
        <v>197</v>
      </c>
      <c r="G130" s="220"/>
      <c r="H130" s="220"/>
      <c r="I130" s="220"/>
      <c r="J130" s="148" t="s">
        <v>177</v>
      </c>
      <c r="K130" s="149">
        <v>270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0.07</v>
      </c>
      <c r="W130" s="152">
        <f t="shared" si="1"/>
        <v>18.900000000000002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198</v>
      </c>
    </row>
    <row r="131" spans="2:65" s="1" customFormat="1" ht="25.5" customHeight="1">
      <c r="B131" s="145"/>
      <c r="C131" s="146" t="s">
        <v>199</v>
      </c>
      <c r="D131" s="146" t="s">
        <v>174</v>
      </c>
      <c r="E131" s="147" t="s">
        <v>200</v>
      </c>
      <c r="F131" s="220" t="s">
        <v>201</v>
      </c>
      <c r="G131" s="220"/>
      <c r="H131" s="220"/>
      <c r="I131" s="220"/>
      <c r="J131" s="148" t="s">
        <v>202</v>
      </c>
      <c r="K131" s="149">
        <v>85</v>
      </c>
      <c r="L131" s="221"/>
      <c r="M131" s="221"/>
      <c r="N131" s="221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1.548</v>
      </c>
      <c r="W131" s="152">
        <f t="shared" si="1"/>
        <v>131.58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203</v>
      </c>
    </row>
    <row r="132" spans="2:65" s="1" customFormat="1" ht="25.5" customHeight="1">
      <c r="B132" s="145"/>
      <c r="C132" s="146" t="s">
        <v>204</v>
      </c>
      <c r="D132" s="146" t="s">
        <v>174</v>
      </c>
      <c r="E132" s="147" t="s">
        <v>205</v>
      </c>
      <c r="F132" s="220" t="s">
        <v>206</v>
      </c>
      <c r="G132" s="220"/>
      <c r="H132" s="220"/>
      <c r="I132" s="220"/>
      <c r="J132" s="148" t="s">
        <v>202</v>
      </c>
      <c r="K132" s="149">
        <v>203.917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2.379</v>
      </c>
      <c r="W132" s="152">
        <f t="shared" si="1"/>
        <v>485.118543</v>
      </c>
      <c r="X132" s="152">
        <v>0.01046</v>
      </c>
      <c r="Y132" s="152">
        <f t="shared" si="2"/>
        <v>2.1329718200000003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207</v>
      </c>
    </row>
    <row r="133" spans="2:65" s="1" customFormat="1" ht="25.5" customHeight="1">
      <c r="B133" s="145"/>
      <c r="C133" s="146" t="s">
        <v>208</v>
      </c>
      <c r="D133" s="146" t="s">
        <v>174</v>
      </c>
      <c r="E133" s="147" t="s">
        <v>209</v>
      </c>
      <c r="F133" s="220" t="s">
        <v>210</v>
      </c>
      <c r="G133" s="220"/>
      <c r="H133" s="220"/>
      <c r="I133" s="220"/>
      <c r="J133" s="148" t="s">
        <v>211</v>
      </c>
      <c r="K133" s="149">
        <v>169.931</v>
      </c>
      <c r="L133" s="221"/>
      <c r="M133" s="221"/>
      <c r="N133" s="221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0.402</v>
      </c>
      <c r="W133" s="152">
        <f t="shared" si="1"/>
        <v>68.312262</v>
      </c>
      <c r="X133" s="152">
        <v>0.00199</v>
      </c>
      <c r="Y133" s="152">
        <f t="shared" si="2"/>
        <v>0.33816269000000004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212</v>
      </c>
    </row>
    <row r="134" spans="2:65" s="1" customFormat="1" ht="25.5" customHeight="1">
      <c r="B134" s="145"/>
      <c r="C134" s="146" t="s">
        <v>213</v>
      </c>
      <c r="D134" s="146" t="s">
        <v>174</v>
      </c>
      <c r="E134" s="147" t="s">
        <v>214</v>
      </c>
      <c r="F134" s="220" t="s">
        <v>215</v>
      </c>
      <c r="G134" s="220"/>
      <c r="H134" s="220"/>
      <c r="I134" s="220"/>
      <c r="J134" s="148" t="s">
        <v>211</v>
      </c>
      <c r="K134" s="149">
        <v>169.931</v>
      </c>
      <c r="L134" s="221"/>
      <c r="M134" s="221"/>
      <c r="N134" s="221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0.178</v>
      </c>
      <c r="W134" s="152">
        <f t="shared" si="1"/>
        <v>30.247718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216</v>
      </c>
    </row>
    <row r="135" spans="2:65" s="1" customFormat="1" ht="25.5" customHeight="1">
      <c r="B135" s="145"/>
      <c r="C135" s="146" t="s">
        <v>217</v>
      </c>
      <c r="D135" s="146" t="s">
        <v>174</v>
      </c>
      <c r="E135" s="147" t="s">
        <v>218</v>
      </c>
      <c r="F135" s="220" t="s">
        <v>219</v>
      </c>
      <c r="G135" s="220"/>
      <c r="H135" s="220"/>
      <c r="I135" s="220"/>
      <c r="J135" s="148" t="s">
        <v>202</v>
      </c>
      <c r="K135" s="149">
        <v>203.917</v>
      </c>
      <c r="L135" s="221"/>
      <c r="M135" s="221"/>
      <c r="N135" s="221">
        <f t="shared" si="0"/>
        <v>0</v>
      </c>
      <c r="O135" s="221"/>
      <c r="P135" s="221"/>
      <c r="Q135" s="221"/>
      <c r="R135" s="150"/>
      <c r="T135" s="151" t="s">
        <v>5</v>
      </c>
      <c r="U135" s="41" t="s">
        <v>40</v>
      </c>
      <c r="V135" s="152">
        <v>0.484</v>
      </c>
      <c r="W135" s="152">
        <f t="shared" si="1"/>
        <v>98.69582799999999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111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220</v>
      </c>
    </row>
    <row r="136" spans="2:65" s="1" customFormat="1" ht="25.5" customHeight="1">
      <c r="B136" s="145"/>
      <c r="C136" s="146" t="s">
        <v>221</v>
      </c>
      <c r="D136" s="146" t="s">
        <v>174</v>
      </c>
      <c r="E136" s="147" t="s">
        <v>222</v>
      </c>
      <c r="F136" s="220" t="s">
        <v>223</v>
      </c>
      <c r="G136" s="220"/>
      <c r="H136" s="220"/>
      <c r="I136" s="220"/>
      <c r="J136" s="148" t="s">
        <v>202</v>
      </c>
      <c r="K136" s="149">
        <v>203.917</v>
      </c>
      <c r="L136" s="221"/>
      <c r="M136" s="221"/>
      <c r="N136" s="221">
        <f t="shared" si="0"/>
        <v>0</v>
      </c>
      <c r="O136" s="221"/>
      <c r="P136" s="221"/>
      <c r="Q136" s="221"/>
      <c r="R136" s="150"/>
      <c r="T136" s="151" t="s">
        <v>5</v>
      </c>
      <c r="U136" s="41" t="s">
        <v>40</v>
      </c>
      <c r="V136" s="152">
        <v>0.079</v>
      </c>
      <c r="W136" s="152">
        <f t="shared" si="1"/>
        <v>16.109443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111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224</v>
      </c>
    </row>
    <row r="137" spans="2:65" s="1" customFormat="1" ht="25.5" customHeight="1">
      <c r="B137" s="145"/>
      <c r="C137" s="146" t="s">
        <v>225</v>
      </c>
      <c r="D137" s="146" t="s">
        <v>174</v>
      </c>
      <c r="E137" s="147" t="s">
        <v>226</v>
      </c>
      <c r="F137" s="220" t="s">
        <v>227</v>
      </c>
      <c r="G137" s="220"/>
      <c r="H137" s="220"/>
      <c r="I137" s="220"/>
      <c r="J137" s="148" t="s">
        <v>202</v>
      </c>
      <c r="K137" s="149">
        <v>203.917</v>
      </c>
      <c r="L137" s="221"/>
      <c r="M137" s="221"/>
      <c r="N137" s="221">
        <f t="shared" si="0"/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0.009</v>
      </c>
      <c r="W137" s="152">
        <f t="shared" si="1"/>
        <v>1.8352529999999998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111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228</v>
      </c>
    </row>
    <row r="138" spans="2:65" s="1" customFormat="1" ht="25.5" customHeight="1">
      <c r="B138" s="145"/>
      <c r="C138" s="146" t="s">
        <v>229</v>
      </c>
      <c r="D138" s="146" t="s">
        <v>174</v>
      </c>
      <c r="E138" s="147" t="s">
        <v>230</v>
      </c>
      <c r="F138" s="220" t="s">
        <v>231</v>
      </c>
      <c r="G138" s="220"/>
      <c r="H138" s="220"/>
      <c r="I138" s="220"/>
      <c r="J138" s="148" t="s">
        <v>232</v>
      </c>
      <c r="K138" s="149">
        <v>346.659</v>
      </c>
      <c r="L138" s="221"/>
      <c r="M138" s="221"/>
      <c r="N138" s="221">
        <f t="shared" si="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111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233</v>
      </c>
    </row>
    <row r="139" spans="2:65" s="1" customFormat="1" ht="25.5" customHeight="1">
      <c r="B139" s="145"/>
      <c r="C139" s="146" t="s">
        <v>11</v>
      </c>
      <c r="D139" s="146" t="s">
        <v>174</v>
      </c>
      <c r="E139" s="147" t="s">
        <v>234</v>
      </c>
      <c r="F139" s="220" t="s">
        <v>235</v>
      </c>
      <c r="G139" s="220"/>
      <c r="H139" s="220"/>
      <c r="I139" s="220"/>
      <c r="J139" s="148" t="s">
        <v>202</v>
      </c>
      <c r="K139" s="149">
        <v>133.708</v>
      </c>
      <c r="L139" s="221"/>
      <c r="M139" s="221"/>
      <c r="N139" s="221">
        <f t="shared" si="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0.299</v>
      </c>
      <c r="W139" s="152">
        <f t="shared" si="1"/>
        <v>39.978691999999995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111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236</v>
      </c>
    </row>
    <row r="140" spans="2:65" s="1" customFormat="1" ht="16.5" customHeight="1">
      <c r="B140" s="145"/>
      <c r="C140" s="155" t="s">
        <v>237</v>
      </c>
      <c r="D140" s="155" t="s">
        <v>238</v>
      </c>
      <c r="E140" s="156" t="s">
        <v>239</v>
      </c>
      <c r="F140" s="235" t="s">
        <v>240</v>
      </c>
      <c r="G140" s="235"/>
      <c r="H140" s="235"/>
      <c r="I140" s="235"/>
      <c r="J140" s="157" t="s">
        <v>232</v>
      </c>
      <c r="K140" s="158">
        <v>227.304</v>
      </c>
      <c r="L140" s="236"/>
      <c r="M140" s="236"/>
      <c r="N140" s="236">
        <f t="shared" si="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0</v>
      </c>
      <c r="W140" s="152">
        <f t="shared" si="1"/>
        <v>0</v>
      </c>
      <c r="X140" s="152">
        <v>1</v>
      </c>
      <c r="Y140" s="152">
        <f t="shared" si="2"/>
        <v>227.304</v>
      </c>
      <c r="Z140" s="152">
        <v>0</v>
      </c>
      <c r="AA140" s="153">
        <f t="shared" si="3"/>
        <v>0</v>
      </c>
      <c r="AR140" s="19" t="s">
        <v>204</v>
      </c>
      <c r="AT140" s="19" t="s">
        <v>238</v>
      </c>
      <c r="AU140" s="19" t="s">
        <v>111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241</v>
      </c>
    </row>
    <row r="141" spans="2:65" s="1" customFormat="1" ht="25.5" customHeight="1">
      <c r="B141" s="145"/>
      <c r="C141" s="146" t="s">
        <v>242</v>
      </c>
      <c r="D141" s="146" t="s">
        <v>174</v>
      </c>
      <c r="E141" s="147" t="s">
        <v>243</v>
      </c>
      <c r="F141" s="220" t="s">
        <v>244</v>
      </c>
      <c r="G141" s="220"/>
      <c r="H141" s="220"/>
      <c r="I141" s="220"/>
      <c r="J141" s="148" t="s">
        <v>202</v>
      </c>
      <c r="K141" s="149">
        <v>53.972</v>
      </c>
      <c r="L141" s="221"/>
      <c r="M141" s="221"/>
      <c r="N141" s="221">
        <f t="shared" si="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0.286</v>
      </c>
      <c r="W141" s="152">
        <f t="shared" si="1"/>
        <v>15.435991999999999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111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245</v>
      </c>
    </row>
    <row r="142" spans="2:65" s="1" customFormat="1" ht="25.5" customHeight="1">
      <c r="B142" s="145"/>
      <c r="C142" s="155" t="s">
        <v>246</v>
      </c>
      <c r="D142" s="155" t="s">
        <v>238</v>
      </c>
      <c r="E142" s="156" t="s">
        <v>247</v>
      </c>
      <c r="F142" s="235" t="s">
        <v>248</v>
      </c>
      <c r="G142" s="235"/>
      <c r="H142" s="235"/>
      <c r="I142" s="235"/>
      <c r="J142" s="157" t="s">
        <v>232</v>
      </c>
      <c r="K142" s="158">
        <v>91.752</v>
      </c>
      <c r="L142" s="236"/>
      <c r="M142" s="236"/>
      <c r="N142" s="236">
        <f t="shared" si="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</v>
      </c>
      <c r="W142" s="152">
        <f t="shared" si="1"/>
        <v>0</v>
      </c>
      <c r="X142" s="152">
        <v>1</v>
      </c>
      <c r="Y142" s="152">
        <f t="shared" si="2"/>
        <v>91.752</v>
      </c>
      <c r="Z142" s="152">
        <v>0</v>
      </c>
      <c r="AA142" s="153">
        <f t="shared" si="3"/>
        <v>0</v>
      </c>
      <c r="AR142" s="19" t="s">
        <v>204</v>
      </c>
      <c r="AT142" s="19" t="s">
        <v>238</v>
      </c>
      <c r="AU142" s="19" t="s">
        <v>111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249</v>
      </c>
    </row>
    <row r="143" spans="2:65" s="1" customFormat="1" ht="16.5" customHeight="1">
      <c r="B143" s="145"/>
      <c r="C143" s="146" t="s">
        <v>250</v>
      </c>
      <c r="D143" s="146" t="s">
        <v>174</v>
      </c>
      <c r="E143" s="147" t="s">
        <v>251</v>
      </c>
      <c r="F143" s="220" t="s">
        <v>252</v>
      </c>
      <c r="G143" s="220"/>
      <c r="H143" s="220"/>
      <c r="I143" s="220"/>
      <c r="J143" s="148" t="s">
        <v>186</v>
      </c>
      <c r="K143" s="149">
        <v>22</v>
      </c>
      <c r="L143" s="221"/>
      <c r="M143" s="221"/>
      <c r="N143" s="221">
        <f t="shared" si="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"/>
        <v>0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111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836</v>
      </c>
    </row>
    <row r="144" spans="2:65" s="1" customFormat="1" ht="16.5" customHeight="1">
      <c r="B144" s="145"/>
      <c r="C144" s="146" t="s">
        <v>254</v>
      </c>
      <c r="D144" s="146" t="s">
        <v>174</v>
      </c>
      <c r="E144" s="147" t="s">
        <v>255</v>
      </c>
      <c r="F144" s="220" t="s">
        <v>256</v>
      </c>
      <c r="G144" s="220"/>
      <c r="H144" s="220"/>
      <c r="I144" s="220"/>
      <c r="J144" s="148" t="s">
        <v>186</v>
      </c>
      <c r="K144" s="149">
        <v>22</v>
      </c>
      <c r="L144" s="221"/>
      <c r="M144" s="221"/>
      <c r="N144" s="221">
        <f t="shared" si="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111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837</v>
      </c>
    </row>
    <row r="145" spans="2:63" s="10" customFormat="1" ht="29.85" customHeight="1">
      <c r="B145" s="134"/>
      <c r="C145" s="135"/>
      <c r="D145" s="144" t="s">
        <v>143</v>
      </c>
      <c r="E145" s="144"/>
      <c r="F145" s="144"/>
      <c r="G145" s="144"/>
      <c r="H145" s="144"/>
      <c r="I145" s="144"/>
      <c r="J145" s="144"/>
      <c r="K145" s="144"/>
      <c r="L145" s="144"/>
      <c r="M145" s="144"/>
      <c r="N145" s="228">
        <f>BK145</f>
        <v>0</v>
      </c>
      <c r="O145" s="229"/>
      <c r="P145" s="229"/>
      <c r="Q145" s="229"/>
      <c r="R145" s="137"/>
      <c r="T145" s="138"/>
      <c r="U145" s="135"/>
      <c r="V145" s="135"/>
      <c r="W145" s="139">
        <f>W146</f>
        <v>27.520020000000002</v>
      </c>
      <c r="X145" s="135"/>
      <c r="Y145" s="139">
        <f>Y146</f>
        <v>0</v>
      </c>
      <c r="Z145" s="135"/>
      <c r="AA145" s="140">
        <f>AA146</f>
        <v>0</v>
      </c>
      <c r="AR145" s="141" t="s">
        <v>83</v>
      </c>
      <c r="AT145" s="142" t="s">
        <v>74</v>
      </c>
      <c r="AU145" s="142" t="s">
        <v>83</v>
      </c>
      <c r="AY145" s="141" t="s">
        <v>173</v>
      </c>
      <c r="BK145" s="143">
        <f>BK146</f>
        <v>0</v>
      </c>
    </row>
    <row r="146" spans="2:65" s="1" customFormat="1" ht="25.5" customHeight="1">
      <c r="B146" s="145"/>
      <c r="C146" s="146" t="s">
        <v>10</v>
      </c>
      <c r="D146" s="146" t="s">
        <v>174</v>
      </c>
      <c r="E146" s="147" t="s">
        <v>258</v>
      </c>
      <c r="F146" s="220" t="s">
        <v>259</v>
      </c>
      <c r="G146" s="220"/>
      <c r="H146" s="220"/>
      <c r="I146" s="220"/>
      <c r="J146" s="148" t="s">
        <v>202</v>
      </c>
      <c r="K146" s="149">
        <v>16.236</v>
      </c>
      <c r="L146" s="221"/>
      <c r="M146" s="221"/>
      <c r="N146" s="221">
        <f>ROUND(L146*K146,2)</f>
        <v>0</v>
      </c>
      <c r="O146" s="221"/>
      <c r="P146" s="221"/>
      <c r="Q146" s="221"/>
      <c r="R146" s="150"/>
      <c r="T146" s="151" t="s">
        <v>5</v>
      </c>
      <c r="U146" s="41" t="s">
        <v>40</v>
      </c>
      <c r="V146" s="152">
        <v>1.695</v>
      </c>
      <c r="W146" s="152">
        <f>V146*K146</f>
        <v>27.520020000000002</v>
      </c>
      <c r="X146" s="152">
        <v>0</v>
      </c>
      <c r="Y146" s="152">
        <f>X146*K146</f>
        <v>0</v>
      </c>
      <c r="Z146" s="152">
        <v>0</v>
      </c>
      <c r="AA146" s="153">
        <f>Z146*K146</f>
        <v>0</v>
      </c>
      <c r="AR146" s="19" t="s">
        <v>178</v>
      </c>
      <c r="AT146" s="19" t="s">
        <v>174</v>
      </c>
      <c r="AU146" s="19" t="s">
        <v>111</v>
      </c>
      <c r="AY146" s="19" t="s">
        <v>173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9" t="s">
        <v>83</v>
      </c>
      <c r="BK146" s="154">
        <f>ROUND(L146*K146,2)</f>
        <v>0</v>
      </c>
      <c r="BL146" s="19" t="s">
        <v>178</v>
      </c>
      <c r="BM146" s="19" t="s">
        <v>260</v>
      </c>
    </row>
    <row r="147" spans="2:63" s="10" customFormat="1" ht="29.85" customHeight="1">
      <c r="B147" s="134"/>
      <c r="C147" s="135"/>
      <c r="D147" s="144" t="s">
        <v>146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28">
        <f>BK147</f>
        <v>0</v>
      </c>
      <c r="O147" s="229"/>
      <c r="P147" s="229"/>
      <c r="Q147" s="229"/>
      <c r="R147" s="137"/>
      <c r="T147" s="138"/>
      <c r="U147" s="135"/>
      <c r="V147" s="135"/>
      <c r="W147" s="139">
        <f>SUM(W148:W171)</f>
        <v>186.487</v>
      </c>
      <c r="X147" s="135"/>
      <c r="Y147" s="139">
        <f>SUM(Y148:Y171)</f>
        <v>3.403724</v>
      </c>
      <c r="Z147" s="135"/>
      <c r="AA147" s="140">
        <f>SUM(AA148:AA171)</f>
        <v>0</v>
      </c>
      <c r="AR147" s="141" t="s">
        <v>83</v>
      </c>
      <c r="AT147" s="142" t="s">
        <v>74</v>
      </c>
      <c r="AU147" s="142" t="s">
        <v>83</v>
      </c>
      <c r="AY147" s="141" t="s">
        <v>173</v>
      </c>
      <c r="BK147" s="143">
        <f>SUM(BK148:BK171)</f>
        <v>0</v>
      </c>
    </row>
    <row r="148" spans="2:65" s="1" customFormat="1" ht="38.25" customHeight="1">
      <c r="B148" s="145"/>
      <c r="C148" s="146" t="s">
        <v>261</v>
      </c>
      <c r="D148" s="146" t="s">
        <v>174</v>
      </c>
      <c r="E148" s="147" t="s">
        <v>838</v>
      </c>
      <c r="F148" s="220" t="s">
        <v>839</v>
      </c>
      <c r="G148" s="220"/>
      <c r="H148" s="220"/>
      <c r="I148" s="220"/>
      <c r="J148" s="148" t="s">
        <v>177</v>
      </c>
      <c r="K148" s="149">
        <v>128</v>
      </c>
      <c r="L148" s="221"/>
      <c r="M148" s="221"/>
      <c r="N148" s="221">
        <f aca="true" t="shared" si="10" ref="N148:N171">ROUND(L148*K148,2)</f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0.124</v>
      </c>
      <c r="W148" s="152">
        <f aca="true" t="shared" si="11" ref="W148:W171">V148*K148</f>
        <v>15.872</v>
      </c>
      <c r="X148" s="152">
        <v>0</v>
      </c>
      <c r="Y148" s="152">
        <f aca="true" t="shared" si="12" ref="Y148:Y171">X148*K148</f>
        <v>0</v>
      </c>
      <c r="Z148" s="152">
        <v>0</v>
      </c>
      <c r="AA148" s="153">
        <f aca="true" t="shared" si="13" ref="AA148:AA171">Z148*K148</f>
        <v>0</v>
      </c>
      <c r="AR148" s="19" t="s">
        <v>178</v>
      </c>
      <c r="AT148" s="19" t="s">
        <v>174</v>
      </c>
      <c r="AU148" s="19" t="s">
        <v>111</v>
      </c>
      <c r="AY148" s="19" t="s">
        <v>173</v>
      </c>
      <c r="BE148" s="154">
        <f aca="true" t="shared" si="14" ref="BE148:BE171">IF(U148="základní",N148,0)</f>
        <v>0</v>
      </c>
      <c r="BF148" s="154">
        <f aca="true" t="shared" si="15" ref="BF148:BF171">IF(U148="snížená",N148,0)</f>
        <v>0</v>
      </c>
      <c r="BG148" s="154">
        <f aca="true" t="shared" si="16" ref="BG148:BG171">IF(U148="zákl. přenesená",N148,0)</f>
        <v>0</v>
      </c>
      <c r="BH148" s="154">
        <f aca="true" t="shared" si="17" ref="BH148:BH171">IF(U148="sníž. přenesená",N148,0)</f>
        <v>0</v>
      </c>
      <c r="BI148" s="154">
        <f aca="true" t="shared" si="18" ref="BI148:BI171">IF(U148="nulová",N148,0)</f>
        <v>0</v>
      </c>
      <c r="BJ148" s="19" t="s">
        <v>83</v>
      </c>
      <c r="BK148" s="154">
        <f aca="true" t="shared" si="19" ref="BK148:BK171">ROUND(L148*K148,2)</f>
        <v>0</v>
      </c>
      <c r="BL148" s="19" t="s">
        <v>178</v>
      </c>
      <c r="BM148" s="19" t="s">
        <v>840</v>
      </c>
    </row>
    <row r="149" spans="2:65" s="1" customFormat="1" ht="25.5" customHeight="1">
      <c r="B149" s="145"/>
      <c r="C149" s="155" t="s">
        <v>265</v>
      </c>
      <c r="D149" s="155" t="s">
        <v>238</v>
      </c>
      <c r="E149" s="156" t="s">
        <v>841</v>
      </c>
      <c r="F149" s="235" t="s">
        <v>842</v>
      </c>
      <c r="G149" s="235"/>
      <c r="H149" s="235"/>
      <c r="I149" s="235"/>
      <c r="J149" s="157" t="s">
        <v>177</v>
      </c>
      <c r="K149" s="158">
        <v>128</v>
      </c>
      <c r="L149" s="236"/>
      <c r="M149" s="236"/>
      <c r="N149" s="236">
        <f t="shared" si="10"/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</v>
      </c>
      <c r="W149" s="152">
        <f t="shared" si="11"/>
        <v>0</v>
      </c>
      <c r="X149" s="152">
        <v>0.00027</v>
      </c>
      <c r="Y149" s="152">
        <f t="shared" si="12"/>
        <v>0.03456</v>
      </c>
      <c r="Z149" s="152">
        <v>0</v>
      </c>
      <c r="AA149" s="153">
        <f t="shared" si="13"/>
        <v>0</v>
      </c>
      <c r="AR149" s="19" t="s">
        <v>204</v>
      </c>
      <c r="AT149" s="19" t="s">
        <v>238</v>
      </c>
      <c r="AU149" s="19" t="s">
        <v>111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178</v>
      </c>
      <c r="BM149" s="19" t="s">
        <v>843</v>
      </c>
    </row>
    <row r="150" spans="2:65" s="1" customFormat="1" ht="38.25" customHeight="1">
      <c r="B150" s="145"/>
      <c r="C150" s="146" t="s">
        <v>269</v>
      </c>
      <c r="D150" s="146" t="s">
        <v>174</v>
      </c>
      <c r="E150" s="147" t="s">
        <v>844</v>
      </c>
      <c r="F150" s="220" t="s">
        <v>845</v>
      </c>
      <c r="G150" s="220"/>
      <c r="H150" s="220"/>
      <c r="I150" s="220"/>
      <c r="J150" s="148" t="s">
        <v>177</v>
      </c>
      <c r="K150" s="149">
        <v>7.5</v>
      </c>
      <c r="L150" s="221"/>
      <c r="M150" s="221"/>
      <c r="N150" s="221">
        <f t="shared" si="10"/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0.155</v>
      </c>
      <c r="W150" s="152">
        <f t="shared" si="11"/>
        <v>1.1625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178</v>
      </c>
      <c r="AT150" s="19" t="s">
        <v>174</v>
      </c>
      <c r="AU150" s="19" t="s">
        <v>111</v>
      </c>
      <c r="AY150" s="19" t="s">
        <v>173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178</v>
      </c>
      <c r="BM150" s="19" t="s">
        <v>846</v>
      </c>
    </row>
    <row r="151" spans="2:65" s="1" customFormat="1" ht="25.5" customHeight="1">
      <c r="B151" s="145"/>
      <c r="C151" s="155" t="s">
        <v>273</v>
      </c>
      <c r="D151" s="155" t="s">
        <v>238</v>
      </c>
      <c r="E151" s="156" t="s">
        <v>847</v>
      </c>
      <c r="F151" s="235" t="s">
        <v>848</v>
      </c>
      <c r="G151" s="235"/>
      <c r="H151" s="235"/>
      <c r="I151" s="235"/>
      <c r="J151" s="157" t="s">
        <v>177</v>
      </c>
      <c r="K151" s="158">
        <v>7.5</v>
      </c>
      <c r="L151" s="236"/>
      <c r="M151" s="236"/>
      <c r="N151" s="236">
        <f t="shared" si="10"/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0</v>
      </c>
      <c r="W151" s="152">
        <f t="shared" si="11"/>
        <v>0</v>
      </c>
      <c r="X151" s="152">
        <v>0.00042</v>
      </c>
      <c r="Y151" s="152">
        <f t="shared" si="12"/>
        <v>0.00315</v>
      </c>
      <c r="Z151" s="152">
        <v>0</v>
      </c>
      <c r="AA151" s="153">
        <f t="shared" si="13"/>
        <v>0</v>
      </c>
      <c r="AR151" s="19" t="s">
        <v>204</v>
      </c>
      <c r="AT151" s="19" t="s">
        <v>238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178</v>
      </c>
      <c r="BM151" s="19" t="s">
        <v>849</v>
      </c>
    </row>
    <row r="152" spans="2:65" s="1" customFormat="1" ht="25.5" customHeight="1">
      <c r="B152" s="145"/>
      <c r="C152" s="146" t="s">
        <v>277</v>
      </c>
      <c r="D152" s="146" t="s">
        <v>174</v>
      </c>
      <c r="E152" s="147" t="s">
        <v>850</v>
      </c>
      <c r="F152" s="220" t="s">
        <v>851</v>
      </c>
      <c r="G152" s="220"/>
      <c r="H152" s="220"/>
      <c r="I152" s="220"/>
      <c r="J152" s="148" t="s">
        <v>186</v>
      </c>
      <c r="K152" s="149">
        <v>21</v>
      </c>
      <c r="L152" s="221"/>
      <c r="M152" s="221"/>
      <c r="N152" s="221">
        <f t="shared" si="1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0.412</v>
      </c>
      <c r="W152" s="152">
        <f t="shared" si="11"/>
        <v>8.652</v>
      </c>
      <c r="X152" s="152">
        <v>0.00024</v>
      </c>
      <c r="Y152" s="152">
        <f t="shared" si="12"/>
        <v>0.00504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852</v>
      </c>
    </row>
    <row r="153" spans="2:65" s="1" customFormat="1" ht="25.5" customHeight="1">
      <c r="B153" s="145"/>
      <c r="C153" s="146" t="s">
        <v>281</v>
      </c>
      <c r="D153" s="146" t="s">
        <v>174</v>
      </c>
      <c r="E153" s="147" t="s">
        <v>853</v>
      </c>
      <c r="F153" s="220" t="s">
        <v>854</v>
      </c>
      <c r="G153" s="220"/>
      <c r="H153" s="220"/>
      <c r="I153" s="220"/>
      <c r="J153" s="148" t="s">
        <v>186</v>
      </c>
      <c r="K153" s="149">
        <v>1</v>
      </c>
      <c r="L153" s="221"/>
      <c r="M153" s="221"/>
      <c r="N153" s="221">
        <f t="shared" si="10"/>
        <v>0</v>
      </c>
      <c r="O153" s="221"/>
      <c r="P153" s="221"/>
      <c r="Q153" s="221"/>
      <c r="R153" s="150"/>
      <c r="T153" s="151" t="s">
        <v>5</v>
      </c>
      <c r="U153" s="41" t="s">
        <v>40</v>
      </c>
      <c r="V153" s="152">
        <v>0.49</v>
      </c>
      <c r="W153" s="152">
        <f t="shared" si="11"/>
        <v>0.49</v>
      </c>
      <c r="X153" s="152">
        <v>0.00038</v>
      </c>
      <c r="Y153" s="152">
        <f t="shared" si="12"/>
        <v>0.00038</v>
      </c>
      <c r="Z153" s="152">
        <v>0</v>
      </c>
      <c r="AA153" s="153">
        <f t="shared" si="13"/>
        <v>0</v>
      </c>
      <c r="AR153" s="19" t="s">
        <v>178</v>
      </c>
      <c r="AT153" s="19" t="s">
        <v>174</v>
      </c>
      <c r="AU153" s="19" t="s">
        <v>111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178</v>
      </c>
      <c r="BM153" s="19" t="s">
        <v>855</v>
      </c>
    </row>
    <row r="154" spans="2:65" s="1" customFormat="1" ht="25.5" customHeight="1">
      <c r="B154" s="145"/>
      <c r="C154" s="146" t="s">
        <v>285</v>
      </c>
      <c r="D154" s="146" t="s">
        <v>174</v>
      </c>
      <c r="E154" s="147" t="s">
        <v>856</v>
      </c>
      <c r="F154" s="220" t="s">
        <v>857</v>
      </c>
      <c r="G154" s="220"/>
      <c r="H154" s="220"/>
      <c r="I154" s="220"/>
      <c r="J154" s="148" t="s">
        <v>186</v>
      </c>
      <c r="K154" s="149">
        <v>21</v>
      </c>
      <c r="L154" s="221"/>
      <c r="M154" s="221"/>
      <c r="N154" s="221">
        <f t="shared" si="10"/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0.384</v>
      </c>
      <c r="W154" s="152">
        <f t="shared" si="11"/>
        <v>8.064</v>
      </c>
      <c r="X154" s="152">
        <v>2E-05</v>
      </c>
      <c r="Y154" s="152">
        <f t="shared" si="12"/>
        <v>0.00042</v>
      </c>
      <c r="Z154" s="152">
        <v>0</v>
      </c>
      <c r="AA154" s="153">
        <f t="shared" si="13"/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178</v>
      </c>
      <c r="BM154" s="19" t="s">
        <v>858</v>
      </c>
    </row>
    <row r="155" spans="2:65" s="1" customFormat="1" ht="25.5" customHeight="1">
      <c r="B155" s="145"/>
      <c r="C155" s="155" t="s">
        <v>289</v>
      </c>
      <c r="D155" s="155" t="s">
        <v>238</v>
      </c>
      <c r="E155" s="156" t="s">
        <v>859</v>
      </c>
      <c r="F155" s="235" t="s">
        <v>860</v>
      </c>
      <c r="G155" s="235"/>
      <c r="H155" s="235"/>
      <c r="I155" s="235"/>
      <c r="J155" s="157" t="s">
        <v>186</v>
      </c>
      <c r="K155" s="158">
        <v>21</v>
      </c>
      <c r="L155" s="236"/>
      <c r="M155" s="236"/>
      <c r="N155" s="236">
        <f t="shared" si="1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</v>
      </c>
      <c r="W155" s="152">
        <f t="shared" si="11"/>
        <v>0</v>
      </c>
      <c r="X155" s="152">
        <v>0.00304</v>
      </c>
      <c r="Y155" s="152">
        <f t="shared" si="12"/>
        <v>0.06384000000000001</v>
      </c>
      <c r="Z155" s="152">
        <v>0</v>
      </c>
      <c r="AA155" s="153">
        <f t="shared" si="13"/>
        <v>0</v>
      </c>
      <c r="AR155" s="19" t="s">
        <v>204</v>
      </c>
      <c r="AT155" s="19" t="s">
        <v>238</v>
      </c>
      <c r="AU155" s="19" t="s">
        <v>111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861</v>
      </c>
    </row>
    <row r="156" spans="2:65" s="1" customFormat="1" ht="25.5" customHeight="1">
      <c r="B156" s="145"/>
      <c r="C156" s="146" t="s">
        <v>293</v>
      </c>
      <c r="D156" s="146" t="s">
        <v>174</v>
      </c>
      <c r="E156" s="147" t="s">
        <v>862</v>
      </c>
      <c r="F156" s="220" t="s">
        <v>863</v>
      </c>
      <c r="G156" s="220"/>
      <c r="H156" s="220"/>
      <c r="I156" s="220"/>
      <c r="J156" s="148" t="s">
        <v>186</v>
      </c>
      <c r="K156" s="149">
        <v>1</v>
      </c>
      <c r="L156" s="221"/>
      <c r="M156" s="221"/>
      <c r="N156" s="221">
        <f t="shared" si="1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0.432</v>
      </c>
      <c r="W156" s="152">
        <f t="shared" si="11"/>
        <v>0.432</v>
      </c>
      <c r="X156" s="152">
        <v>2E-05</v>
      </c>
      <c r="Y156" s="152">
        <f t="shared" si="12"/>
        <v>2E-05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864</v>
      </c>
    </row>
    <row r="157" spans="2:65" s="1" customFormat="1" ht="16.5" customHeight="1">
      <c r="B157" s="145"/>
      <c r="C157" s="155" t="s">
        <v>297</v>
      </c>
      <c r="D157" s="155" t="s">
        <v>238</v>
      </c>
      <c r="E157" s="156" t="s">
        <v>865</v>
      </c>
      <c r="F157" s="235" t="s">
        <v>866</v>
      </c>
      <c r="G157" s="235"/>
      <c r="H157" s="235"/>
      <c r="I157" s="235"/>
      <c r="J157" s="157" t="s">
        <v>760</v>
      </c>
      <c r="K157" s="158">
        <v>1</v>
      </c>
      <c r="L157" s="236"/>
      <c r="M157" s="236"/>
      <c r="N157" s="236">
        <f t="shared" si="1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</v>
      </c>
      <c r="W157" s="152">
        <f t="shared" si="11"/>
        <v>0</v>
      </c>
      <c r="X157" s="152">
        <v>0.0049</v>
      </c>
      <c r="Y157" s="152">
        <f t="shared" si="12"/>
        <v>0.0049</v>
      </c>
      <c r="Z157" s="152">
        <v>0</v>
      </c>
      <c r="AA157" s="153">
        <f t="shared" si="13"/>
        <v>0</v>
      </c>
      <c r="AR157" s="19" t="s">
        <v>204</v>
      </c>
      <c r="AT157" s="19" t="s">
        <v>238</v>
      </c>
      <c r="AU157" s="19" t="s">
        <v>111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867</v>
      </c>
    </row>
    <row r="158" spans="2:65" s="1" customFormat="1" ht="25.5" customHeight="1">
      <c r="B158" s="145"/>
      <c r="C158" s="155" t="s">
        <v>301</v>
      </c>
      <c r="D158" s="155" t="s">
        <v>238</v>
      </c>
      <c r="E158" s="156" t="s">
        <v>868</v>
      </c>
      <c r="F158" s="235" t="s">
        <v>869</v>
      </c>
      <c r="G158" s="235"/>
      <c r="H158" s="235"/>
      <c r="I158" s="235"/>
      <c r="J158" s="157" t="s">
        <v>760</v>
      </c>
      <c r="K158" s="158">
        <v>22</v>
      </c>
      <c r="L158" s="236"/>
      <c r="M158" s="236"/>
      <c r="N158" s="236">
        <f t="shared" si="1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11"/>
        <v>0</v>
      </c>
      <c r="X158" s="152">
        <v>0.0025</v>
      </c>
      <c r="Y158" s="152">
        <f t="shared" si="12"/>
        <v>0.055</v>
      </c>
      <c r="Z158" s="152">
        <v>0</v>
      </c>
      <c r="AA158" s="153">
        <f t="shared" si="13"/>
        <v>0</v>
      </c>
      <c r="AR158" s="19" t="s">
        <v>204</v>
      </c>
      <c r="AT158" s="19" t="s">
        <v>238</v>
      </c>
      <c r="AU158" s="19" t="s">
        <v>111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870</v>
      </c>
    </row>
    <row r="159" spans="2:65" s="1" customFormat="1" ht="25.5" customHeight="1">
      <c r="B159" s="145"/>
      <c r="C159" s="146" t="s">
        <v>305</v>
      </c>
      <c r="D159" s="146" t="s">
        <v>174</v>
      </c>
      <c r="E159" s="147" t="s">
        <v>871</v>
      </c>
      <c r="F159" s="220" t="s">
        <v>872</v>
      </c>
      <c r="G159" s="220"/>
      <c r="H159" s="220"/>
      <c r="I159" s="220"/>
      <c r="J159" s="148" t="s">
        <v>186</v>
      </c>
      <c r="K159" s="149">
        <v>22</v>
      </c>
      <c r="L159" s="221"/>
      <c r="M159" s="221"/>
      <c r="N159" s="221">
        <f t="shared" si="1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3.856</v>
      </c>
      <c r="W159" s="152">
        <f t="shared" si="11"/>
        <v>84.832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111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873</v>
      </c>
    </row>
    <row r="160" spans="2:65" s="1" customFormat="1" ht="25.5" customHeight="1">
      <c r="B160" s="145"/>
      <c r="C160" s="155" t="s">
        <v>309</v>
      </c>
      <c r="D160" s="155" t="s">
        <v>238</v>
      </c>
      <c r="E160" s="156" t="s">
        <v>874</v>
      </c>
      <c r="F160" s="235" t="s">
        <v>875</v>
      </c>
      <c r="G160" s="235"/>
      <c r="H160" s="235"/>
      <c r="I160" s="235"/>
      <c r="J160" s="157" t="s">
        <v>760</v>
      </c>
      <c r="K160" s="158">
        <v>22</v>
      </c>
      <c r="L160" s="236"/>
      <c r="M160" s="236"/>
      <c r="N160" s="236">
        <f t="shared" si="1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</v>
      </c>
      <c r="W160" s="152">
        <f t="shared" si="11"/>
        <v>0</v>
      </c>
      <c r="X160" s="152">
        <v>0.01227</v>
      </c>
      <c r="Y160" s="152">
        <f t="shared" si="12"/>
        <v>0.26994</v>
      </c>
      <c r="Z160" s="152">
        <v>0</v>
      </c>
      <c r="AA160" s="153">
        <f t="shared" si="13"/>
        <v>0</v>
      </c>
      <c r="AR160" s="19" t="s">
        <v>204</v>
      </c>
      <c r="AT160" s="19" t="s">
        <v>238</v>
      </c>
      <c r="AU160" s="19" t="s">
        <v>111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876</v>
      </c>
    </row>
    <row r="161" spans="2:65" s="1" customFormat="1" ht="16.5" customHeight="1">
      <c r="B161" s="145"/>
      <c r="C161" s="155" t="s">
        <v>313</v>
      </c>
      <c r="D161" s="155" t="s">
        <v>238</v>
      </c>
      <c r="E161" s="156" t="s">
        <v>877</v>
      </c>
      <c r="F161" s="235" t="s">
        <v>878</v>
      </c>
      <c r="G161" s="235"/>
      <c r="H161" s="235"/>
      <c r="I161" s="235"/>
      <c r="J161" s="157" t="s">
        <v>760</v>
      </c>
      <c r="K161" s="158">
        <v>21</v>
      </c>
      <c r="L161" s="236"/>
      <c r="M161" s="236"/>
      <c r="N161" s="236">
        <f t="shared" si="1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</v>
      </c>
      <c r="W161" s="152">
        <f t="shared" si="11"/>
        <v>0</v>
      </c>
      <c r="X161" s="152">
        <v>0.0001</v>
      </c>
      <c r="Y161" s="152">
        <f t="shared" si="12"/>
        <v>0.0021000000000000003</v>
      </c>
      <c r="Z161" s="152">
        <v>0</v>
      </c>
      <c r="AA161" s="153">
        <f t="shared" si="13"/>
        <v>0</v>
      </c>
      <c r="AR161" s="19" t="s">
        <v>204</v>
      </c>
      <c r="AT161" s="19" t="s">
        <v>238</v>
      </c>
      <c r="AU161" s="19" t="s">
        <v>111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879</v>
      </c>
    </row>
    <row r="162" spans="2:65" s="1" customFormat="1" ht="16.5" customHeight="1">
      <c r="B162" s="145"/>
      <c r="C162" s="146" t="s">
        <v>317</v>
      </c>
      <c r="D162" s="146" t="s">
        <v>174</v>
      </c>
      <c r="E162" s="147" t="s">
        <v>780</v>
      </c>
      <c r="F162" s="220" t="s">
        <v>781</v>
      </c>
      <c r="G162" s="220"/>
      <c r="H162" s="220"/>
      <c r="I162" s="220"/>
      <c r="J162" s="148" t="s">
        <v>186</v>
      </c>
      <c r="K162" s="149">
        <v>22</v>
      </c>
      <c r="L162" s="221"/>
      <c r="M162" s="221"/>
      <c r="N162" s="221">
        <f t="shared" si="1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0.863</v>
      </c>
      <c r="W162" s="152">
        <f t="shared" si="11"/>
        <v>18.986</v>
      </c>
      <c r="X162" s="152">
        <v>0.12303</v>
      </c>
      <c r="Y162" s="152">
        <f t="shared" si="12"/>
        <v>2.70666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111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782</v>
      </c>
    </row>
    <row r="163" spans="2:65" s="1" customFormat="1" ht="25.5" customHeight="1">
      <c r="B163" s="145"/>
      <c r="C163" s="155" t="s">
        <v>321</v>
      </c>
      <c r="D163" s="155" t="s">
        <v>238</v>
      </c>
      <c r="E163" s="156" t="s">
        <v>880</v>
      </c>
      <c r="F163" s="235" t="s">
        <v>881</v>
      </c>
      <c r="G163" s="235"/>
      <c r="H163" s="235"/>
      <c r="I163" s="235"/>
      <c r="J163" s="157" t="s">
        <v>760</v>
      </c>
      <c r="K163" s="158">
        <v>22</v>
      </c>
      <c r="L163" s="236"/>
      <c r="M163" s="236"/>
      <c r="N163" s="236">
        <f t="shared" si="1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11"/>
        <v>0</v>
      </c>
      <c r="X163" s="152">
        <v>0.0079</v>
      </c>
      <c r="Y163" s="152">
        <f t="shared" si="12"/>
        <v>0.1738</v>
      </c>
      <c r="Z163" s="152">
        <v>0</v>
      </c>
      <c r="AA163" s="153">
        <f t="shared" si="13"/>
        <v>0</v>
      </c>
      <c r="AR163" s="19" t="s">
        <v>204</v>
      </c>
      <c r="AT163" s="19" t="s">
        <v>238</v>
      </c>
      <c r="AU163" s="19" t="s">
        <v>111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785</v>
      </c>
    </row>
    <row r="164" spans="2:65" s="1" customFormat="1" ht="25.5" customHeight="1">
      <c r="B164" s="145"/>
      <c r="C164" s="155" t="s">
        <v>325</v>
      </c>
      <c r="D164" s="155" t="s">
        <v>238</v>
      </c>
      <c r="E164" s="156" t="s">
        <v>786</v>
      </c>
      <c r="F164" s="235" t="s">
        <v>787</v>
      </c>
      <c r="G164" s="235"/>
      <c r="H164" s="235"/>
      <c r="I164" s="235"/>
      <c r="J164" s="157" t="s">
        <v>186</v>
      </c>
      <c r="K164" s="158">
        <v>22</v>
      </c>
      <c r="L164" s="236"/>
      <c r="M164" s="236"/>
      <c r="N164" s="236">
        <f t="shared" si="1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0</v>
      </c>
      <c r="W164" s="152">
        <f t="shared" si="11"/>
        <v>0</v>
      </c>
      <c r="X164" s="152">
        <v>0.0009</v>
      </c>
      <c r="Y164" s="152">
        <f t="shared" si="12"/>
        <v>0.019799999999999998</v>
      </c>
      <c r="Z164" s="152">
        <v>0</v>
      </c>
      <c r="AA164" s="153">
        <f t="shared" si="13"/>
        <v>0</v>
      </c>
      <c r="AR164" s="19" t="s">
        <v>204</v>
      </c>
      <c r="AT164" s="19" t="s">
        <v>238</v>
      </c>
      <c r="AU164" s="19" t="s">
        <v>111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788</v>
      </c>
    </row>
    <row r="165" spans="2:65" s="1" customFormat="1" ht="25.5" customHeight="1">
      <c r="B165" s="145"/>
      <c r="C165" s="146" t="s">
        <v>329</v>
      </c>
      <c r="D165" s="146" t="s">
        <v>174</v>
      </c>
      <c r="E165" s="147" t="s">
        <v>882</v>
      </c>
      <c r="F165" s="220" t="s">
        <v>883</v>
      </c>
      <c r="G165" s="220"/>
      <c r="H165" s="220"/>
      <c r="I165" s="220"/>
      <c r="J165" s="148" t="s">
        <v>186</v>
      </c>
      <c r="K165" s="149">
        <v>21</v>
      </c>
      <c r="L165" s="221"/>
      <c r="M165" s="221"/>
      <c r="N165" s="221">
        <f t="shared" si="1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0.701</v>
      </c>
      <c r="W165" s="152">
        <f t="shared" si="11"/>
        <v>14.720999999999998</v>
      </c>
      <c r="X165" s="152">
        <v>0.00091</v>
      </c>
      <c r="Y165" s="152">
        <f t="shared" si="12"/>
        <v>0.01911</v>
      </c>
      <c r="Z165" s="152">
        <v>0</v>
      </c>
      <c r="AA165" s="153">
        <f t="shared" si="13"/>
        <v>0</v>
      </c>
      <c r="AR165" s="19" t="s">
        <v>178</v>
      </c>
      <c r="AT165" s="19" t="s">
        <v>174</v>
      </c>
      <c r="AU165" s="19" t="s">
        <v>111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884</v>
      </c>
    </row>
    <row r="166" spans="2:65" s="1" customFormat="1" ht="25.5" customHeight="1">
      <c r="B166" s="145"/>
      <c r="C166" s="146" t="s">
        <v>333</v>
      </c>
      <c r="D166" s="146" t="s">
        <v>174</v>
      </c>
      <c r="E166" s="147" t="s">
        <v>885</v>
      </c>
      <c r="F166" s="220" t="s">
        <v>886</v>
      </c>
      <c r="G166" s="220"/>
      <c r="H166" s="220"/>
      <c r="I166" s="220"/>
      <c r="J166" s="148" t="s">
        <v>186</v>
      </c>
      <c r="K166" s="149">
        <v>1</v>
      </c>
      <c r="L166" s="221"/>
      <c r="M166" s="221"/>
      <c r="N166" s="221">
        <f t="shared" si="1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0.853</v>
      </c>
      <c r="W166" s="152">
        <f t="shared" si="11"/>
        <v>0.853</v>
      </c>
      <c r="X166" s="152">
        <v>0.0003</v>
      </c>
      <c r="Y166" s="152">
        <f t="shared" si="12"/>
        <v>0.0003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111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887</v>
      </c>
    </row>
    <row r="167" spans="2:65" s="1" customFormat="1" ht="16.5" customHeight="1">
      <c r="B167" s="145"/>
      <c r="C167" s="146" t="s">
        <v>337</v>
      </c>
      <c r="D167" s="146" t="s">
        <v>174</v>
      </c>
      <c r="E167" s="147" t="s">
        <v>888</v>
      </c>
      <c r="F167" s="220" t="s">
        <v>889</v>
      </c>
      <c r="G167" s="220"/>
      <c r="H167" s="220"/>
      <c r="I167" s="220"/>
      <c r="J167" s="148" t="s">
        <v>186</v>
      </c>
      <c r="K167" s="149">
        <v>22</v>
      </c>
      <c r="L167" s="221"/>
      <c r="M167" s="221"/>
      <c r="N167" s="221">
        <f t="shared" si="1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0.336</v>
      </c>
      <c r="W167" s="152">
        <f t="shared" si="11"/>
        <v>7.392</v>
      </c>
      <c r="X167" s="152">
        <v>0.00031</v>
      </c>
      <c r="Y167" s="152">
        <f t="shared" si="12"/>
        <v>0.00682</v>
      </c>
      <c r="Z167" s="152">
        <v>0</v>
      </c>
      <c r="AA167" s="153">
        <f t="shared" si="13"/>
        <v>0</v>
      </c>
      <c r="AR167" s="19" t="s">
        <v>178</v>
      </c>
      <c r="AT167" s="19" t="s">
        <v>174</v>
      </c>
      <c r="AU167" s="19" t="s">
        <v>111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890</v>
      </c>
    </row>
    <row r="168" spans="2:65" s="1" customFormat="1" ht="25.5" customHeight="1">
      <c r="B168" s="145"/>
      <c r="C168" s="146" t="s">
        <v>341</v>
      </c>
      <c r="D168" s="146" t="s">
        <v>174</v>
      </c>
      <c r="E168" s="147" t="s">
        <v>801</v>
      </c>
      <c r="F168" s="220" t="s">
        <v>802</v>
      </c>
      <c r="G168" s="220"/>
      <c r="H168" s="220"/>
      <c r="I168" s="220"/>
      <c r="J168" s="148" t="s">
        <v>177</v>
      </c>
      <c r="K168" s="149">
        <v>135.3</v>
      </c>
      <c r="L168" s="221"/>
      <c r="M168" s="221"/>
      <c r="N168" s="221">
        <f t="shared" si="1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0.054</v>
      </c>
      <c r="W168" s="152">
        <f t="shared" si="11"/>
        <v>7.3062000000000005</v>
      </c>
      <c r="X168" s="152">
        <v>0.00019</v>
      </c>
      <c r="Y168" s="152">
        <f t="shared" si="12"/>
        <v>0.025707000000000004</v>
      </c>
      <c r="Z168" s="152">
        <v>0</v>
      </c>
      <c r="AA168" s="153">
        <f t="shared" si="13"/>
        <v>0</v>
      </c>
      <c r="AR168" s="19" t="s">
        <v>178</v>
      </c>
      <c r="AT168" s="19" t="s">
        <v>174</v>
      </c>
      <c r="AU168" s="19" t="s">
        <v>111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803</v>
      </c>
    </row>
    <row r="169" spans="2:65" s="1" customFormat="1" ht="25.5" customHeight="1">
      <c r="B169" s="145"/>
      <c r="C169" s="146" t="s">
        <v>345</v>
      </c>
      <c r="D169" s="146" t="s">
        <v>174</v>
      </c>
      <c r="E169" s="147" t="s">
        <v>807</v>
      </c>
      <c r="F169" s="220" t="s">
        <v>808</v>
      </c>
      <c r="G169" s="220"/>
      <c r="H169" s="220"/>
      <c r="I169" s="220"/>
      <c r="J169" s="148" t="s">
        <v>177</v>
      </c>
      <c r="K169" s="149">
        <v>135.3</v>
      </c>
      <c r="L169" s="221"/>
      <c r="M169" s="221"/>
      <c r="N169" s="221">
        <f t="shared" si="1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0.025</v>
      </c>
      <c r="W169" s="152">
        <f t="shared" si="11"/>
        <v>3.3825000000000003</v>
      </c>
      <c r="X169" s="152">
        <v>9E-05</v>
      </c>
      <c r="Y169" s="152">
        <f t="shared" si="12"/>
        <v>0.012177000000000002</v>
      </c>
      <c r="Z169" s="152">
        <v>0</v>
      </c>
      <c r="AA169" s="153">
        <f t="shared" si="13"/>
        <v>0</v>
      </c>
      <c r="AR169" s="19" t="s">
        <v>178</v>
      </c>
      <c r="AT169" s="19" t="s">
        <v>174</v>
      </c>
      <c r="AU169" s="19" t="s">
        <v>111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809</v>
      </c>
    </row>
    <row r="170" spans="2:65" s="1" customFormat="1" ht="16.5" customHeight="1">
      <c r="B170" s="145"/>
      <c r="C170" s="146" t="s">
        <v>349</v>
      </c>
      <c r="D170" s="146" t="s">
        <v>174</v>
      </c>
      <c r="E170" s="147" t="s">
        <v>891</v>
      </c>
      <c r="F170" s="220" t="s">
        <v>892</v>
      </c>
      <c r="G170" s="220"/>
      <c r="H170" s="220"/>
      <c r="I170" s="220"/>
      <c r="J170" s="148" t="s">
        <v>177</v>
      </c>
      <c r="K170" s="149">
        <v>135.3</v>
      </c>
      <c r="L170" s="221"/>
      <c r="M170" s="221"/>
      <c r="N170" s="221">
        <f t="shared" si="1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0.044</v>
      </c>
      <c r="W170" s="152">
        <f t="shared" si="11"/>
        <v>5.9532</v>
      </c>
      <c r="X170" s="152">
        <v>0</v>
      </c>
      <c r="Y170" s="152">
        <f t="shared" si="12"/>
        <v>0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111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812</v>
      </c>
    </row>
    <row r="171" spans="2:65" s="1" customFormat="1" ht="25.5" customHeight="1">
      <c r="B171" s="145"/>
      <c r="C171" s="146" t="s">
        <v>353</v>
      </c>
      <c r="D171" s="146" t="s">
        <v>174</v>
      </c>
      <c r="E171" s="147" t="s">
        <v>893</v>
      </c>
      <c r="F171" s="220" t="s">
        <v>894</v>
      </c>
      <c r="G171" s="220"/>
      <c r="H171" s="220"/>
      <c r="I171" s="220"/>
      <c r="J171" s="148" t="s">
        <v>177</v>
      </c>
      <c r="K171" s="149">
        <v>135.3</v>
      </c>
      <c r="L171" s="221"/>
      <c r="M171" s="221"/>
      <c r="N171" s="221">
        <f t="shared" si="1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0.062</v>
      </c>
      <c r="W171" s="152">
        <f t="shared" si="11"/>
        <v>8.3886</v>
      </c>
      <c r="X171" s="152">
        <v>0</v>
      </c>
      <c r="Y171" s="152">
        <f t="shared" si="12"/>
        <v>0</v>
      </c>
      <c r="Z171" s="152">
        <v>0</v>
      </c>
      <c r="AA171" s="153">
        <f t="shared" si="13"/>
        <v>0</v>
      </c>
      <c r="AR171" s="19" t="s">
        <v>178</v>
      </c>
      <c r="AT171" s="19" t="s">
        <v>174</v>
      </c>
      <c r="AU171" s="19" t="s">
        <v>111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815</v>
      </c>
    </row>
    <row r="172" spans="2:63" s="10" customFormat="1" ht="29.85" customHeight="1">
      <c r="B172" s="134"/>
      <c r="C172" s="135"/>
      <c r="D172" s="144" t="s">
        <v>149</v>
      </c>
      <c r="E172" s="144"/>
      <c r="F172" s="144"/>
      <c r="G172" s="144"/>
      <c r="H172" s="144"/>
      <c r="I172" s="144"/>
      <c r="J172" s="144"/>
      <c r="K172" s="144"/>
      <c r="L172" s="144"/>
      <c r="M172" s="144"/>
      <c r="N172" s="228">
        <f>BK172</f>
        <v>0</v>
      </c>
      <c r="O172" s="229"/>
      <c r="P172" s="229"/>
      <c r="Q172" s="229"/>
      <c r="R172" s="137"/>
      <c r="T172" s="138"/>
      <c r="U172" s="135"/>
      <c r="V172" s="135"/>
      <c r="W172" s="139">
        <f>W173</f>
        <v>485.2402</v>
      </c>
      <c r="X172" s="135"/>
      <c r="Y172" s="139">
        <f>Y173</f>
        <v>0</v>
      </c>
      <c r="Z172" s="135"/>
      <c r="AA172" s="140">
        <f>AA173</f>
        <v>0</v>
      </c>
      <c r="AR172" s="141" t="s">
        <v>83</v>
      </c>
      <c r="AT172" s="142" t="s">
        <v>74</v>
      </c>
      <c r="AU172" s="142" t="s">
        <v>83</v>
      </c>
      <c r="AY172" s="141" t="s">
        <v>173</v>
      </c>
      <c r="BK172" s="143">
        <f>BK173</f>
        <v>0</v>
      </c>
    </row>
    <row r="173" spans="2:65" s="1" customFormat="1" ht="25.5" customHeight="1">
      <c r="B173" s="145"/>
      <c r="C173" s="146" t="s">
        <v>357</v>
      </c>
      <c r="D173" s="146" t="s">
        <v>174</v>
      </c>
      <c r="E173" s="147" t="s">
        <v>434</v>
      </c>
      <c r="F173" s="220" t="s">
        <v>435</v>
      </c>
      <c r="G173" s="220"/>
      <c r="H173" s="220"/>
      <c r="I173" s="220"/>
      <c r="J173" s="148" t="s">
        <v>232</v>
      </c>
      <c r="K173" s="149">
        <v>327.865</v>
      </c>
      <c r="L173" s="221"/>
      <c r="M173" s="221"/>
      <c r="N173" s="221">
        <f>ROUND(L173*K173,2)</f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1.48</v>
      </c>
      <c r="W173" s="152">
        <f>V173*K173</f>
        <v>485.2402</v>
      </c>
      <c r="X173" s="152">
        <v>0</v>
      </c>
      <c r="Y173" s="152">
        <f>X173*K173</f>
        <v>0</v>
      </c>
      <c r="Z173" s="152">
        <v>0</v>
      </c>
      <c r="AA173" s="153">
        <f>Z173*K173</f>
        <v>0</v>
      </c>
      <c r="AR173" s="19" t="s">
        <v>178</v>
      </c>
      <c r="AT173" s="19" t="s">
        <v>174</v>
      </c>
      <c r="AU173" s="19" t="s">
        <v>111</v>
      </c>
      <c r="AY173" s="19" t="s">
        <v>173</v>
      </c>
      <c r="BE173" s="154">
        <f>IF(U173="základní",N173,0)</f>
        <v>0</v>
      </c>
      <c r="BF173" s="154">
        <f>IF(U173="snížená",N173,0)</f>
        <v>0</v>
      </c>
      <c r="BG173" s="154">
        <f>IF(U173="zákl. přenesená",N173,0)</f>
        <v>0</v>
      </c>
      <c r="BH173" s="154">
        <f>IF(U173="sníž. přenesená",N173,0)</f>
        <v>0</v>
      </c>
      <c r="BI173" s="154">
        <f>IF(U173="nulová",N173,0)</f>
        <v>0</v>
      </c>
      <c r="BJ173" s="19" t="s">
        <v>83</v>
      </c>
      <c r="BK173" s="154">
        <f>ROUND(L173*K173,2)</f>
        <v>0</v>
      </c>
      <c r="BL173" s="19" t="s">
        <v>178</v>
      </c>
      <c r="BM173" s="19" t="s">
        <v>436</v>
      </c>
    </row>
    <row r="174" spans="2:63" s="10" customFormat="1" ht="37.35" customHeight="1">
      <c r="B174" s="134"/>
      <c r="C174" s="135"/>
      <c r="D174" s="136" t="s">
        <v>150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230">
        <f>BK174</f>
        <v>0</v>
      </c>
      <c r="O174" s="231"/>
      <c r="P174" s="231"/>
      <c r="Q174" s="231"/>
      <c r="R174" s="137"/>
      <c r="T174" s="138"/>
      <c r="U174" s="135"/>
      <c r="V174" s="135"/>
      <c r="W174" s="139">
        <f>W175</f>
        <v>336.714</v>
      </c>
      <c r="X174" s="135"/>
      <c r="Y174" s="139">
        <f>Y175</f>
        <v>0.3668</v>
      </c>
      <c r="Z174" s="135"/>
      <c r="AA174" s="140">
        <f>AA175</f>
        <v>0</v>
      </c>
      <c r="AR174" s="141" t="s">
        <v>83</v>
      </c>
      <c r="AT174" s="142" t="s">
        <v>74</v>
      </c>
      <c r="AU174" s="142" t="s">
        <v>75</v>
      </c>
      <c r="AY174" s="141" t="s">
        <v>173</v>
      </c>
      <c r="BK174" s="143">
        <f>BK175</f>
        <v>0</v>
      </c>
    </row>
    <row r="175" spans="2:63" s="10" customFormat="1" ht="19.9" customHeight="1">
      <c r="B175" s="134"/>
      <c r="C175" s="135"/>
      <c r="D175" s="144" t="s">
        <v>151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26">
        <f>BK175</f>
        <v>0</v>
      </c>
      <c r="O175" s="227"/>
      <c r="P175" s="227"/>
      <c r="Q175" s="227"/>
      <c r="R175" s="137"/>
      <c r="T175" s="138"/>
      <c r="U175" s="135"/>
      <c r="V175" s="135"/>
      <c r="W175" s="139">
        <f>SUM(W176:W178)</f>
        <v>336.714</v>
      </c>
      <c r="X175" s="135"/>
      <c r="Y175" s="139">
        <f>SUM(Y176:Y178)</f>
        <v>0.3668</v>
      </c>
      <c r="Z175" s="135"/>
      <c r="AA175" s="140">
        <f>SUM(AA176:AA178)</f>
        <v>0</v>
      </c>
      <c r="AR175" s="141" t="s">
        <v>83</v>
      </c>
      <c r="AT175" s="142" t="s">
        <v>74</v>
      </c>
      <c r="AU175" s="142" t="s">
        <v>83</v>
      </c>
      <c r="AY175" s="141" t="s">
        <v>173</v>
      </c>
      <c r="BK175" s="143">
        <f>SUM(BK176:BK178)</f>
        <v>0</v>
      </c>
    </row>
    <row r="176" spans="2:65" s="1" customFormat="1" ht="25.5" customHeight="1">
      <c r="B176" s="145"/>
      <c r="C176" s="146" t="s">
        <v>361</v>
      </c>
      <c r="D176" s="146" t="s">
        <v>174</v>
      </c>
      <c r="E176" s="147" t="s">
        <v>438</v>
      </c>
      <c r="F176" s="220" t="s">
        <v>439</v>
      </c>
      <c r="G176" s="220"/>
      <c r="H176" s="220"/>
      <c r="I176" s="220"/>
      <c r="J176" s="148" t="s">
        <v>177</v>
      </c>
      <c r="K176" s="149">
        <v>42</v>
      </c>
      <c r="L176" s="221"/>
      <c r="M176" s="221"/>
      <c r="N176" s="221">
        <f>ROUND(L176*K176,2)</f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8.017</v>
      </c>
      <c r="W176" s="152">
        <f>V176*K176</f>
        <v>336.714</v>
      </c>
      <c r="X176" s="152">
        <v>0.00812</v>
      </c>
      <c r="Y176" s="152">
        <f>X176*K176</f>
        <v>0.34104</v>
      </c>
      <c r="Z176" s="152">
        <v>0</v>
      </c>
      <c r="AA176" s="153">
        <f>Z176*K176</f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9" t="s">
        <v>83</v>
      </c>
      <c r="BK176" s="154">
        <f>ROUND(L176*K176,2)</f>
        <v>0</v>
      </c>
      <c r="BL176" s="19" t="s">
        <v>178</v>
      </c>
      <c r="BM176" s="19" t="s">
        <v>895</v>
      </c>
    </row>
    <row r="177" spans="2:65" s="1" customFormat="1" ht="25.5" customHeight="1">
      <c r="B177" s="145"/>
      <c r="C177" s="162" t="s">
        <v>365</v>
      </c>
      <c r="D177" s="162" t="s">
        <v>238</v>
      </c>
      <c r="E177" s="163" t="s">
        <v>442</v>
      </c>
      <c r="F177" s="232" t="s">
        <v>443</v>
      </c>
      <c r="G177" s="232"/>
      <c r="H177" s="232"/>
      <c r="I177" s="232"/>
      <c r="J177" s="164" t="s">
        <v>186</v>
      </c>
      <c r="K177" s="165">
        <v>14</v>
      </c>
      <c r="L177" s="233"/>
      <c r="M177" s="233"/>
      <c r="N177" s="233">
        <f>ROUND(L177*K177,2)</f>
        <v>0</v>
      </c>
      <c r="O177" s="234"/>
      <c r="P177" s="234"/>
      <c r="Q177" s="234"/>
      <c r="R177" s="150"/>
      <c r="T177" s="151" t="s">
        <v>5</v>
      </c>
      <c r="U177" s="41" t="s">
        <v>40</v>
      </c>
      <c r="V177" s="152">
        <v>0</v>
      </c>
      <c r="W177" s="152">
        <f>V177*K177</f>
        <v>0</v>
      </c>
      <c r="X177" s="152">
        <v>0.0014</v>
      </c>
      <c r="Y177" s="152">
        <f>X177*K177</f>
        <v>0.0196</v>
      </c>
      <c r="Z177" s="152">
        <v>0</v>
      </c>
      <c r="AA177" s="153">
        <f>Z177*K177</f>
        <v>0</v>
      </c>
      <c r="AR177" s="19" t="s">
        <v>444</v>
      </c>
      <c r="AT177" s="19" t="s">
        <v>238</v>
      </c>
      <c r="AU177" s="19" t="s">
        <v>111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444</v>
      </c>
      <c r="BM177" s="19" t="s">
        <v>896</v>
      </c>
    </row>
    <row r="178" spans="2:65" s="1" customFormat="1" ht="25.5" customHeight="1">
      <c r="B178" s="145"/>
      <c r="C178" s="162" t="s">
        <v>369</v>
      </c>
      <c r="D178" s="162" t="s">
        <v>238</v>
      </c>
      <c r="E178" s="163" t="s">
        <v>447</v>
      </c>
      <c r="F178" s="232" t="s">
        <v>448</v>
      </c>
      <c r="G178" s="232"/>
      <c r="H178" s="232"/>
      <c r="I178" s="232"/>
      <c r="J178" s="164" t="s">
        <v>186</v>
      </c>
      <c r="K178" s="165">
        <v>28</v>
      </c>
      <c r="L178" s="233"/>
      <c r="M178" s="233"/>
      <c r="N178" s="233">
        <f>ROUND(L178*K178,2)</f>
        <v>0</v>
      </c>
      <c r="O178" s="234"/>
      <c r="P178" s="234"/>
      <c r="Q178" s="234"/>
      <c r="R178" s="150"/>
      <c r="T178" s="151" t="s">
        <v>5</v>
      </c>
      <c r="U178" s="41" t="s">
        <v>40</v>
      </c>
      <c r="V178" s="152">
        <v>0</v>
      </c>
      <c r="W178" s="152">
        <f>V178*K178</f>
        <v>0</v>
      </c>
      <c r="X178" s="152">
        <v>0.00022</v>
      </c>
      <c r="Y178" s="152">
        <f>X178*K178</f>
        <v>0.0061600000000000005</v>
      </c>
      <c r="Z178" s="152">
        <v>0</v>
      </c>
      <c r="AA178" s="153">
        <f>Z178*K178</f>
        <v>0</v>
      </c>
      <c r="AR178" s="19" t="s">
        <v>444</v>
      </c>
      <c r="AT178" s="19" t="s">
        <v>238</v>
      </c>
      <c r="AU178" s="19" t="s">
        <v>111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444</v>
      </c>
      <c r="BM178" s="19" t="s">
        <v>897</v>
      </c>
    </row>
    <row r="179" spans="2:63" s="10" customFormat="1" ht="37.35" customHeight="1">
      <c r="B179" s="134"/>
      <c r="C179" s="135"/>
      <c r="D179" s="136" t="s">
        <v>152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30">
        <f>BK179</f>
        <v>0</v>
      </c>
      <c r="O179" s="231"/>
      <c r="P179" s="231"/>
      <c r="Q179" s="231"/>
      <c r="R179" s="137"/>
      <c r="T179" s="138"/>
      <c r="U179" s="135"/>
      <c r="V179" s="135"/>
      <c r="W179" s="139">
        <f>W180+W184+W186+W190+W194</f>
        <v>0</v>
      </c>
      <c r="X179" s="135"/>
      <c r="Y179" s="139">
        <f>Y180+Y184+Y186+Y190+Y194</f>
        <v>0</v>
      </c>
      <c r="Z179" s="135"/>
      <c r="AA179" s="140">
        <f>AA180+AA184+AA186+AA190+AA194</f>
        <v>0</v>
      </c>
      <c r="AR179" s="141" t="s">
        <v>191</v>
      </c>
      <c r="AT179" s="142" t="s">
        <v>74</v>
      </c>
      <c r="AU179" s="142" t="s">
        <v>75</v>
      </c>
      <c r="AY179" s="141" t="s">
        <v>173</v>
      </c>
      <c r="BK179" s="143">
        <f>BK180+BK184+BK186+BK190+BK194</f>
        <v>0</v>
      </c>
    </row>
    <row r="180" spans="2:63" s="10" customFormat="1" ht="19.9" customHeight="1">
      <c r="B180" s="134"/>
      <c r="C180" s="135"/>
      <c r="D180" s="144" t="s">
        <v>153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6">
        <f>BK180</f>
        <v>0</v>
      </c>
      <c r="O180" s="227"/>
      <c r="P180" s="227"/>
      <c r="Q180" s="227"/>
      <c r="R180" s="137"/>
      <c r="T180" s="138"/>
      <c r="U180" s="135"/>
      <c r="V180" s="135"/>
      <c r="W180" s="139">
        <f>SUM(W181:W183)</f>
        <v>0</v>
      </c>
      <c r="X180" s="135"/>
      <c r="Y180" s="139">
        <f>SUM(Y181:Y183)</f>
        <v>0</v>
      </c>
      <c r="Z180" s="135"/>
      <c r="AA180" s="140">
        <f>SUM(AA181:AA183)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SUM(BK181:BK183)</f>
        <v>0</v>
      </c>
    </row>
    <row r="181" spans="2:65" s="1" customFormat="1" ht="16.5" customHeight="1">
      <c r="B181" s="145"/>
      <c r="C181" s="146" t="s">
        <v>373</v>
      </c>
      <c r="D181" s="146" t="s">
        <v>174</v>
      </c>
      <c r="E181" s="147" t="s">
        <v>451</v>
      </c>
      <c r="F181" s="220" t="s">
        <v>452</v>
      </c>
      <c r="G181" s="220"/>
      <c r="H181" s="220"/>
      <c r="I181" s="220"/>
      <c r="J181" s="148" t="s">
        <v>453</v>
      </c>
      <c r="K181" s="149">
        <v>1</v>
      </c>
      <c r="L181" s="221"/>
      <c r="M181" s="221"/>
      <c r="N181" s="221">
        <f>ROUND(L181*K181,2)</f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455</v>
      </c>
    </row>
    <row r="182" spans="2:65" s="1" customFormat="1" ht="16.5" customHeight="1">
      <c r="B182" s="145"/>
      <c r="C182" s="146" t="s">
        <v>377</v>
      </c>
      <c r="D182" s="146" t="s">
        <v>174</v>
      </c>
      <c r="E182" s="147" t="s">
        <v>457</v>
      </c>
      <c r="F182" s="220" t="s">
        <v>1405</v>
      </c>
      <c r="G182" s="220"/>
      <c r="H182" s="220"/>
      <c r="I182" s="220"/>
      <c r="J182" s="148" t="s">
        <v>453</v>
      </c>
      <c r="K182" s="149">
        <v>1</v>
      </c>
      <c r="L182" s="221"/>
      <c r="M182" s="221"/>
      <c r="N182" s="221">
        <f>ROUND(L182*K182,2)</f>
        <v>0</v>
      </c>
      <c r="O182" s="221"/>
      <c r="P182" s="221"/>
      <c r="Q182" s="221"/>
      <c r="R182" s="150"/>
      <c r="T182" s="151" t="s">
        <v>5</v>
      </c>
      <c r="U182" s="41" t="s">
        <v>40</v>
      </c>
      <c r="V182" s="152">
        <v>0</v>
      </c>
      <c r="W182" s="152">
        <f>V182*K182</f>
        <v>0</v>
      </c>
      <c r="X182" s="152">
        <v>0</v>
      </c>
      <c r="Y182" s="152">
        <f>X182*K182</f>
        <v>0</v>
      </c>
      <c r="Z182" s="152">
        <v>0</v>
      </c>
      <c r="AA182" s="153">
        <f>Z182*K182</f>
        <v>0</v>
      </c>
      <c r="AR182" s="19" t="s">
        <v>454</v>
      </c>
      <c r="AT182" s="19" t="s">
        <v>174</v>
      </c>
      <c r="AU182" s="19" t="s">
        <v>111</v>
      </c>
      <c r="AY182" s="19" t="s">
        <v>173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9" t="s">
        <v>83</v>
      </c>
      <c r="BK182" s="154">
        <f>ROUND(L182*K182,2)</f>
        <v>0</v>
      </c>
      <c r="BL182" s="19" t="s">
        <v>454</v>
      </c>
      <c r="BM182" s="19" t="s">
        <v>458</v>
      </c>
    </row>
    <row r="183" spans="2:65" s="1" customFormat="1" ht="16.5" customHeight="1">
      <c r="B183" s="145"/>
      <c r="C183" s="146" t="s">
        <v>381</v>
      </c>
      <c r="D183" s="146" t="s">
        <v>174</v>
      </c>
      <c r="E183" s="147" t="s">
        <v>460</v>
      </c>
      <c r="F183" s="220" t="s">
        <v>461</v>
      </c>
      <c r="G183" s="220"/>
      <c r="H183" s="220"/>
      <c r="I183" s="220"/>
      <c r="J183" s="148" t="s">
        <v>453</v>
      </c>
      <c r="K183" s="149">
        <v>1</v>
      </c>
      <c r="L183" s="221"/>
      <c r="M183" s="221"/>
      <c r="N183" s="221">
        <f>ROUND(L183*K183,2)</f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462</v>
      </c>
    </row>
    <row r="184" spans="2:63" s="10" customFormat="1" ht="29.85" customHeight="1">
      <c r="B184" s="134"/>
      <c r="C184" s="135"/>
      <c r="D184" s="144" t="s">
        <v>154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228">
        <f>BK184</f>
        <v>0</v>
      </c>
      <c r="O184" s="229"/>
      <c r="P184" s="229"/>
      <c r="Q184" s="229"/>
      <c r="R184" s="137"/>
      <c r="T184" s="138"/>
      <c r="U184" s="135"/>
      <c r="V184" s="135"/>
      <c r="W184" s="139">
        <f>W185</f>
        <v>0</v>
      </c>
      <c r="X184" s="135"/>
      <c r="Y184" s="139">
        <f>Y185</f>
        <v>0</v>
      </c>
      <c r="Z184" s="135"/>
      <c r="AA184" s="140">
        <f>AA185</f>
        <v>0</v>
      </c>
      <c r="AR184" s="141" t="s">
        <v>191</v>
      </c>
      <c r="AT184" s="142" t="s">
        <v>74</v>
      </c>
      <c r="AU184" s="142" t="s">
        <v>83</v>
      </c>
      <c r="AY184" s="141" t="s">
        <v>173</v>
      </c>
      <c r="BK184" s="143">
        <f>BK185</f>
        <v>0</v>
      </c>
    </row>
    <row r="185" spans="2:65" s="1" customFormat="1" ht="16.5" customHeight="1">
      <c r="B185" s="145"/>
      <c r="C185" s="146" t="s">
        <v>385</v>
      </c>
      <c r="D185" s="146" t="s">
        <v>174</v>
      </c>
      <c r="E185" s="147" t="s">
        <v>464</v>
      </c>
      <c r="F185" s="220" t="s">
        <v>465</v>
      </c>
      <c r="G185" s="220"/>
      <c r="H185" s="220"/>
      <c r="I185" s="220"/>
      <c r="J185" s="148" t="s">
        <v>453</v>
      </c>
      <c r="K185" s="149">
        <v>1</v>
      </c>
      <c r="L185" s="221"/>
      <c r="M185" s="221"/>
      <c r="N185" s="221">
        <f>ROUND(L185*K185,2)</f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466</v>
      </c>
    </row>
    <row r="186" spans="2:63" s="10" customFormat="1" ht="29.85" customHeight="1">
      <c r="B186" s="134"/>
      <c r="C186" s="135"/>
      <c r="D186" s="144" t="s">
        <v>155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389</v>
      </c>
      <c r="D187" s="146" t="s">
        <v>174</v>
      </c>
      <c r="E187" s="147" t="s">
        <v>468</v>
      </c>
      <c r="F187" s="220" t="s">
        <v>469</v>
      </c>
      <c r="G187" s="220"/>
      <c r="H187" s="220"/>
      <c r="I187" s="220"/>
      <c r="J187" s="148" t="s">
        <v>453</v>
      </c>
      <c r="K187" s="149">
        <v>1</v>
      </c>
      <c r="L187" s="221"/>
      <c r="M187" s="221"/>
      <c r="N187" s="221">
        <f>ROUND(L187*K187,2)</f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470</v>
      </c>
    </row>
    <row r="188" spans="2:65" s="1" customFormat="1" ht="16.5" customHeight="1">
      <c r="B188" s="145"/>
      <c r="C188" s="146" t="s">
        <v>393</v>
      </c>
      <c r="D188" s="146" t="s">
        <v>174</v>
      </c>
      <c r="E188" s="147" t="s">
        <v>472</v>
      </c>
      <c r="F188" s="220" t="s">
        <v>473</v>
      </c>
      <c r="G188" s="220"/>
      <c r="H188" s="220"/>
      <c r="I188" s="220"/>
      <c r="J188" s="148" t="s">
        <v>453</v>
      </c>
      <c r="K188" s="149">
        <v>1</v>
      </c>
      <c r="L188" s="221"/>
      <c r="M188" s="221"/>
      <c r="N188" s="221">
        <f>ROUND(L188*K188,2)</f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474</v>
      </c>
    </row>
    <row r="189" spans="2:65" s="1" customFormat="1" ht="16.5" customHeight="1">
      <c r="B189" s="145"/>
      <c r="C189" s="146" t="s">
        <v>397</v>
      </c>
      <c r="D189" s="146" t="s">
        <v>174</v>
      </c>
      <c r="E189" s="147" t="s">
        <v>476</v>
      </c>
      <c r="F189" s="220" t="s">
        <v>477</v>
      </c>
      <c r="G189" s="220"/>
      <c r="H189" s="220"/>
      <c r="I189" s="220"/>
      <c r="J189" s="148" t="s">
        <v>453</v>
      </c>
      <c r="K189" s="149">
        <v>1</v>
      </c>
      <c r="L189" s="221"/>
      <c r="M189" s="221"/>
      <c r="N189" s="221">
        <f>ROUND(L189*K189,2)</f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478</v>
      </c>
    </row>
    <row r="190" spans="2:63" s="10" customFormat="1" ht="29.85" customHeight="1">
      <c r="B190" s="134"/>
      <c r="C190" s="135"/>
      <c r="D190" s="144" t="s">
        <v>156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SUM(W191:W193)</f>
        <v>0</v>
      </c>
      <c r="X190" s="135"/>
      <c r="Y190" s="139">
        <f>SUM(Y191:Y193)</f>
        <v>0</v>
      </c>
      <c r="Z190" s="135"/>
      <c r="AA190" s="140">
        <f>SUM(AA191:AA193)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SUM(BK191:BK193)</f>
        <v>0</v>
      </c>
    </row>
    <row r="191" spans="2:65" s="1" customFormat="1" ht="16.5" customHeight="1">
      <c r="B191" s="145"/>
      <c r="C191" s="146" t="s">
        <v>401</v>
      </c>
      <c r="D191" s="146" t="s">
        <v>174</v>
      </c>
      <c r="E191" s="147" t="s">
        <v>480</v>
      </c>
      <c r="F191" s="220" t="s">
        <v>481</v>
      </c>
      <c r="G191" s="220"/>
      <c r="H191" s="220"/>
      <c r="I191" s="220"/>
      <c r="J191" s="148" t="s">
        <v>453</v>
      </c>
      <c r="K191" s="149">
        <v>1</v>
      </c>
      <c r="L191" s="221"/>
      <c r="M191" s="221"/>
      <c r="N191" s="221">
        <f>ROUND(L191*K191,2)</f>
        <v>0</v>
      </c>
      <c r="O191" s="221"/>
      <c r="P191" s="221"/>
      <c r="Q191" s="221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</v>
      </c>
      <c r="Y191" s="152">
        <f>X191*K191</f>
        <v>0</v>
      </c>
      <c r="Z191" s="152">
        <v>0</v>
      </c>
      <c r="AA191" s="153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482</v>
      </c>
    </row>
    <row r="192" spans="2:65" s="1" customFormat="1" ht="25.5" customHeight="1">
      <c r="B192" s="145"/>
      <c r="C192" s="146" t="s">
        <v>405</v>
      </c>
      <c r="D192" s="146" t="s">
        <v>174</v>
      </c>
      <c r="E192" s="147" t="s">
        <v>484</v>
      </c>
      <c r="F192" s="220" t="s">
        <v>1406</v>
      </c>
      <c r="G192" s="220"/>
      <c r="H192" s="220"/>
      <c r="I192" s="220"/>
      <c r="J192" s="148" t="s">
        <v>453</v>
      </c>
      <c r="K192" s="149">
        <v>1</v>
      </c>
      <c r="L192" s="221"/>
      <c r="M192" s="221"/>
      <c r="N192" s="221">
        <f>ROUND(L192*K192,2)</f>
        <v>0</v>
      </c>
      <c r="O192" s="221"/>
      <c r="P192" s="221"/>
      <c r="Q192" s="221"/>
      <c r="R192" s="150"/>
      <c r="T192" s="151" t="s">
        <v>5</v>
      </c>
      <c r="U192" s="41" t="s">
        <v>40</v>
      </c>
      <c r="V192" s="152">
        <v>0</v>
      </c>
      <c r="W192" s="152">
        <f>V192*K192</f>
        <v>0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19" t="s">
        <v>454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454</v>
      </c>
      <c r="BM192" s="19" t="s">
        <v>485</v>
      </c>
    </row>
    <row r="193" spans="2:65" s="1" customFormat="1" ht="25.5" customHeight="1">
      <c r="B193" s="145"/>
      <c r="C193" s="146" t="s">
        <v>409</v>
      </c>
      <c r="D193" s="146" t="s">
        <v>174</v>
      </c>
      <c r="E193" s="147" t="s">
        <v>487</v>
      </c>
      <c r="F193" s="220" t="s">
        <v>1407</v>
      </c>
      <c r="G193" s="220"/>
      <c r="H193" s="220"/>
      <c r="I193" s="220"/>
      <c r="J193" s="148" t="s">
        <v>453</v>
      </c>
      <c r="K193" s="149">
        <v>1</v>
      </c>
      <c r="L193" s="221"/>
      <c r="M193" s="221"/>
      <c r="N193" s="221">
        <f>ROUND(L193*K193,2)</f>
        <v>0</v>
      </c>
      <c r="O193" s="221"/>
      <c r="P193" s="221"/>
      <c r="Q193" s="221"/>
      <c r="R193" s="150"/>
      <c r="T193" s="151" t="s">
        <v>5</v>
      </c>
      <c r="U193" s="41" t="s">
        <v>40</v>
      </c>
      <c r="V193" s="152">
        <v>0</v>
      </c>
      <c r="W193" s="152">
        <f>V193*K193</f>
        <v>0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454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454</v>
      </c>
      <c r="BM193" s="19" t="s">
        <v>488</v>
      </c>
    </row>
    <row r="194" spans="2:63" s="10" customFormat="1" ht="29.85" customHeight="1">
      <c r="B194" s="134"/>
      <c r="C194" s="135"/>
      <c r="D194" s="144" t="s">
        <v>157</v>
      </c>
      <c r="E194" s="144"/>
      <c r="F194" s="144"/>
      <c r="G194" s="144"/>
      <c r="H194" s="144"/>
      <c r="I194" s="144"/>
      <c r="J194" s="144"/>
      <c r="K194" s="144"/>
      <c r="L194" s="144"/>
      <c r="M194" s="144"/>
      <c r="N194" s="228">
        <f>BK194</f>
        <v>0</v>
      </c>
      <c r="O194" s="229"/>
      <c r="P194" s="229"/>
      <c r="Q194" s="229"/>
      <c r="R194" s="137"/>
      <c r="T194" s="138"/>
      <c r="U194" s="135"/>
      <c r="V194" s="135"/>
      <c r="W194" s="139">
        <f>W195</f>
        <v>0</v>
      </c>
      <c r="X194" s="135"/>
      <c r="Y194" s="139">
        <f>Y195</f>
        <v>0</v>
      </c>
      <c r="Z194" s="135"/>
      <c r="AA194" s="140">
        <f>AA195</f>
        <v>0</v>
      </c>
      <c r="AR194" s="141" t="s">
        <v>191</v>
      </c>
      <c r="AT194" s="142" t="s">
        <v>74</v>
      </c>
      <c r="AU194" s="142" t="s">
        <v>83</v>
      </c>
      <c r="AY194" s="141" t="s">
        <v>173</v>
      </c>
      <c r="BK194" s="143">
        <f>BK195</f>
        <v>0</v>
      </c>
    </row>
    <row r="195" spans="2:65" s="1" customFormat="1" ht="16.5" customHeight="1">
      <c r="B195" s="145"/>
      <c r="C195" s="146" t="s">
        <v>413</v>
      </c>
      <c r="D195" s="146" t="s">
        <v>174</v>
      </c>
      <c r="E195" s="147" t="s">
        <v>490</v>
      </c>
      <c r="F195" s="220" t="s">
        <v>491</v>
      </c>
      <c r="G195" s="220"/>
      <c r="H195" s="220"/>
      <c r="I195" s="220"/>
      <c r="J195" s="148" t="s">
        <v>453</v>
      </c>
      <c r="K195" s="149">
        <v>1</v>
      </c>
      <c r="L195" s="221"/>
      <c r="M195" s="221"/>
      <c r="N195" s="221">
        <f>ROUND(L195*K195,2)</f>
        <v>0</v>
      </c>
      <c r="O195" s="221"/>
      <c r="P195" s="221"/>
      <c r="Q195" s="221"/>
      <c r="R195" s="150"/>
      <c r="T195" s="151" t="s">
        <v>5</v>
      </c>
      <c r="U195" s="159" t="s">
        <v>40</v>
      </c>
      <c r="V195" s="160">
        <v>0</v>
      </c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492</v>
      </c>
    </row>
    <row r="196" spans="2:18" s="1" customFormat="1" ht="6.95" customHeight="1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</sheetData>
  <mergeCells count="25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N189:Q189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H1:K1"/>
    <mergeCell ref="S2:AC2"/>
    <mergeCell ref="F193:I193"/>
    <mergeCell ref="L193:M193"/>
    <mergeCell ref="N193:Q193"/>
    <mergeCell ref="F195:I195"/>
    <mergeCell ref="L195:M195"/>
    <mergeCell ref="N195:Q195"/>
    <mergeCell ref="N122:Q122"/>
    <mergeCell ref="N123:Q123"/>
    <mergeCell ref="N124:Q124"/>
    <mergeCell ref="N145:Q145"/>
    <mergeCell ref="N147:Q147"/>
    <mergeCell ref="N172:Q172"/>
    <mergeCell ref="N174:Q174"/>
    <mergeCell ref="N175:Q175"/>
    <mergeCell ref="N179:Q179"/>
    <mergeCell ref="N180:Q180"/>
    <mergeCell ref="N184:Q184"/>
    <mergeCell ref="N186:Q186"/>
    <mergeCell ref="N190:Q190"/>
    <mergeCell ref="N194:Q194"/>
    <mergeCell ref="F189:I189"/>
    <mergeCell ref="L189:M189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 topLeftCell="A1">
      <pane ySplit="1" topLeftCell="A169" activePane="bottomLeft" state="frozen"/>
      <selection pane="bottomLeft" activeCell="L123" sqref="L123:M1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102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28" t="s">
        <v>132</v>
      </c>
      <c r="E7" s="33"/>
      <c r="F7" s="217" t="s">
        <v>898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N101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ROUND((SUM(BE101:BE102)+SUM(BE120:BE195)),2)</f>
        <v>0</v>
      </c>
      <c r="I32" s="237"/>
      <c r="J32" s="237"/>
      <c r="K32" s="33"/>
      <c r="L32" s="33"/>
      <c r="M32" s="248">
        <f>ROUND(ROUND((SUM(BE101:BE102)+SUM(BE120:BE195)),2)*F32,2)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ROUND((SUM(BF101:BF102)+SUM(BF120:BF195)),2)</f>
        <v>0</v>
      </c>
      <c r="I33" s="237"/>
      <c r="J33" s="237"/>
      <c r="K33" s="33"/>
      <c r="L33" s="33"/>
      <c r="M33" s="248">
        <f>ROUND(ROUND((SUM(BF101:BF102)+SUM(BF120:BF195)),2)*F33,2)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ROUND((SUM(BG101:BG102)+SUM(BG120:BG195)),2)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ROUND((SUM(BH101:BH102)+SUM(BH120:BH195)),2)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ROUND((SUM(BI101:BI102)+SUM(BI120:BI195)),2)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66" t="s">
        <v>132</v>
      </c>
      <c r="D79" s="33"/>
      <c r="E79" s="33"/>
      <c r="F79" s="205" t="str">
        <f>F7</f>
        <v>VO - Veřejné osvětlení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N120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899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N121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900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N122</f>
        <v>0</v>
      </c>
      <c r="O90" s="183"/>
      <c r="P90" s="183"/>
      <c r="Q90" s="183"/>
      <c r="R90" s="124"/>
    </row>
    <row r="91" spans="2:18" s="7" customFormat="1" ht="24.95" customHeight="1">
      <c r="B91" s="118"/>
      <c r="C91" s="119"/>
      <c r="D91" s="120" t="s">
        <v>150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5">
        <f>N135</f>
        <v>0</v>
      </c>
      <c r="O91" s="243"/>
      <c r="P91" s="243"/>
      <c r="Q91" s="243"/>
      <c r="R91" s="121"/>
    </row>
    <row r="92" spans="2:18" s="8" customFormat="1" ht="19.9" customHeight="1">
      <c r="B92" s="122"/>
      <c r="C92" s="96"/>
      <c r="D92" s="123" t="s">
        <v>901</v>
      </c>
      <c r="E92" s="96"/>
      <c r="F92" s="96"/>
      <c r="G92" s="96"/>
      <c r="H92" s="96"/>
      <c r="I92" s="96"/>
      <c r="J92" s="96"/>
      <c r="K92" s="96"/>
      <c r="L92" s="96"/>
      <c r="M92" s="96"/>
      <c r="N92" s="182">
        <f>N136</f>
        <v>0</v>
      </c>
      <c r="O92" s="183"/>
      <c r="P92" s="183"/>
      <c r="Q92" s="183"/>
      <c r="R92" s="124"/>
    </row>
    <row r="93" spans="2:18" s="8" customFormat="1" ht="19.9" customHeight="1">
      <c r="B93" s="122"/>
      <c r="C93" s="96"/>
      <c r="D93" s="123" t="s">
        <v>902</v>
      </c>
      <c r="E93" s="96"/>
      <c r="F93" s="96"/>
      <c r="G93" s="96"/>
      <c r="H93" s="96"/>
      <c r="I93" s="96"/>
      <c r="J93" s="96"/>
      <c r="K93" s="96"/>
      <c r="L93" s="96"/>
      <c r="M93" s="96"/>
      <c r="N93" s="182">
        <f>N153</f>
        <v>0</v>
      </c>
      <c r="O93" s="183"/>
      <c r="P93" s="183"/>
      <c r="Q93" s="183"/>
      <c r="R93" s="124"/>
    </row>
    <row r="94" spans="2:18" s="7" customFormat="1" ht="24.95" customHeight="1">
      <c r="B94" s="118"/>
      <c r="C94" s="119"/>
      <c r="D94" s="120" t="s">
        <v>152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25">
        <f>N179</f>
        <v>0</v>
      </c>
      <c r="O94" s="243"/>
      <c r="P94" s="243"/>
      <c r="Q94" s="243"/>
      <c r="R94" s="121"/>
    </row>
    <row r="95" spans="2:18" s="8" customFormat="1" ht="19.9" customHeight="1">
      <c r="B95" s="122"/>
      <c r="C95" s="96"/>
      <c r="D95" s="123" t="s">
        <v>153</v>
      </c>
      <c r="E95" s="96"/>
      <c r="F95" s="96"/>
      <c r="G95" s="96"/>
      <c r="H95" s="96"/>
      <c r="I95" s="96"/>
      <c r="J95" s="96"/>
      <c r="K95" s="96"/>
      <c r="L95" s="96"/>
      <c r="M95" s="96"/>
      <c r="N95" s="182">
        <f>N180</f>
        <v>0</v>
      </c>
      <c r="O95" s="183"/>
      <c r="P95" s="183"/>
      <c r="Q95" s="183"/>
      <c r="R95" s="124"/>
    </row>
    <row r="96" spans="2:18" s="8" customFormat="1" ht="19.9" customHeight="1">
      <c r="B96" s="122"/>
      <c r="C96" s="96"/>
      <c r="D96" s="123" t="s">
        <v>154</v>
      </c>
      <c r="E96" s="96"/>
      <c r="F96" s="96"/>
      <c r="G96" s="96"/>
      <c r="H96" s="96"/>
      <c r="I96" s="96"/>
      <c r="J96" s="96"/>
      <c r="K96" s="96"/>
      <c r="L96" s="96"/>
      <c r="M96" s="96"/>
      <c r="N96" s="182">
        <f>N184</f>
        <v>0</v>
      </c>
      <c r="O96" s="183"/>
      <c r="P96" s="183"/>
      <c r="Q96" s="183"/>
      <c r="R96" s="124"/>
    </row>
    <row r="97" spans="2:18" s="8" customFormat="1" ht="19.9" customHeight="1">
      <c r="B97" s="122"/>
      <c r="C97" s="96"/>
      <c r="D97" s="123" t="s">
        <v>155</v>
      </c>
      <c r="E97" s="96"/>
      <c r="F97" s="96"/>
      <c r="G97" s="96"/>
      <c r="H97" s="96"/>
      <c r="I97" s="96"/>
      <c r="J97" s="96"/>
      <c r="K97" s="96"/>
      <c r="L97" s="96"/>
      <c r="M97" s="96"/>
      <c r="N97" s="182">
        <f>N186</f>
        <v>0</v>
      </c>
      <c r="O97" s="183"/>
      <c r="P97" s="183"/>
      <c r="Q97" s="183"/>
      <c r="R97" s="124"/>
    </row>
    <row r="98" spans="2:18" s="8" customFormat="1" ht="19.9" customHeight="1">
      <c r="B98" s="122"/>
      <c r="C98" s="96"/>
      <c r="D98" s="123" t="s">
        <v>156</v>
      </c>
      <c r="E98" s="96"/>
      <c r="F98" s="96"/>
      <c r="G98" s="96"/>
      <c r="H98" s="96"/>
      <c r="I98" s="96"/>
      <c r="J98" s="96"/>
      <c r="K98" s="96"/>
      <c r="L98" s="96"/>
      <c r="M98" s="96"/>
      <c r="N98" s="182">
        <f>N190</f>
        <v>0</v>
      </c>
      <c r="O98" s="183"/>
      <c r="P98" s="183"/>
      <c r="Q98" s="183"/>
      <c r="R98" s="124"/>
    </row>
    <row r="99" spans="2:18" s="8" customFormat="1" ht="19.9" customHeight="1">
      <c r="B99" s="122"/>
      <c r="C99" s="96"/>
      <c r="D99" s="123" t="s">
        <v>157</v>
      </c>
      <c r="E99" s="96"/>
      <c r="F99" s="96"/>
      <c r="G99" s="96"/>
      <c r="H99" s="96"/>
      <c r="I99" s="96"/>
      <c r="J99" s="96"/>
      <c r="K99" s="96"/>
      <c r="L99" s="96"/>
      <c r="M99" s="96"/>
      <c r="N99" s="182">
        <f>N194</f>
        <v>0</v>
      </c>
      <c r="O99" s="183"/>
      <c r="P99" s="183"/>
      <c r="Q99" s="183"/>
      <c r="R99" s="124"/>
    </row>
    <row r="100" spans="2:18" s="1" customFormat="1" ht="21.7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17" t="s">
        <v>158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44">
        <v>0</v>
      </c>
      <c r="O101" s="245"/>
      <c r="P101" s="245"/>
      <c r="Q101" s="245"/>
      <c r="R101" s="34"/>
      <c r="T101" s="125"/>
      <c r="U101" s="126" t="s">
        <v>39</v>
      </c>
    </row>
    <row r="102" spans="2:18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18" s="1" customFormat="1" ht="29.25" customHeight="1">
      <c r="B103" s="32"/>
      <c r="C103" s="108" t="s">
        <v>125</v>
      </c>
      <c r="D103" s="109"/>
      <c r="E103" s="109"/>
      <c r="F103" s="109"/>
      <c r="G103" s="109"/>
      <c r="H103" s="109"/>
      <c r="I103" s="109"/>
      <c r="J103" s="109"/>
      <c r="K103" s="109"/>
      <c r="L103" s="179">
        <f>ROUND(SUM(N88+N101),2)</f>
        <v>0</v>
      </c>
      <c r="M103" s="179"/>
      <c r="N103" s="179"/>
      <c r="O103" s="179"/>
      <c r="P103" s="179"/>
      <c r="Q103" s="179"/>
      <c r="R103" s="34"/>
    </row>
    <row r="104" spans="2:18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18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18" s="1" customFormat="1" ht="36.95" customHeight="1">
      <c r="B109" s="32"/>
      <c r="C109" s="203" t="s">
        <v>159</v>
      </c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30" customHeight="1">
      <c r="B111" s="32"/>
      <c r="C111" s="29" t="s">
        <v>17</v>
      </c>
      <c r="D111" s="33"/>
      <c r="E111" s="33"/>
      <c r="F111" s="238" t="str">
        <f>F6</f>
        <v>Milevsko -  Švermova ul. III. etapa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33"/>
      <c r="R111" s="34"/>
    </row>
    <row r="112" spans="2:18" s="1" customFormat="1" ht="36.95" customHeight="1">
      <c r="B112" s="32"/>
      <c r="C112" s="66" t="s">
        <v>132</v>
      </c>
      <c r="D112" s="33"/>
      <c r="E112" s="33"/>
      <c r="F112" s="205" t="str">
        <f>F7</f>
        <v>VO - Veřejné osvětlení</v>
      </c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33"/>
      <c r="R112" s="34"/>
    </row>
    <row r="113" spans="2:18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8" customHeight="1">
      <c r="B114" s="32"/>
      <c r="C114" s="29" t="s">
        <v>21</v>
      </c>
      <c r="D114" s="33"/>
      <c r="E114" s="33"/>
      <c r="F114" s="27" t="str">
        <f>F9</f>
        <v xml:space="preserve"> </v>
      </c>
      <c r="G114" s="33"/>
      <c r="H114" s="33"/>
      <c r="I114" s="33"/>
      <c r="J114" s="33"/>
      <c r="K114" s="29" t="s">
        <v>23</v>
      </c>
      <c r="L114" s="33"/>
      <c r="M114" s="240" t="str">
        <f>IF(O9="","",O9)</f>
        <v>24. 8. 2017</v>
      </c>
      <c r="N114" s="240"/>
      <c r="O114" s="240"/>
      <c r="P114" s="240"/>
      <c r="Q114" s="33"/>
      <c r="R114" s="34"/>
    </row>
    <row r="115" spans="2:18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5">
      <c r="B116" s="32"/>
      <c r="C116" s="29" t="s">
        <v>25</v>
      </c>
      <c r="D116" s="33"/>
      <c r="E116" s="33"/>
      <c r="F116" s="27" t="str">
        <f>E12</f>
        <v>Město Milevsko, nám. E. Beneše 420, 39901 Milevsko</v>
      </c>
      <c r="G116" s="33"/>
      <c r="H116" s="33"/>
      <c r="I116" s="33"/>
      <c r="J116" s="33"/>
      <c r="K116" s="29" t="s">
        <v>30</v>
      </c>
      <c r="L116" s="33"/>
      <c r="M116" s="216" t="str">
        <f>E18</f>
        <v>Ing.Luboš Vaniš,VL PROJEKT,Líšnice 72,39901 Sepekov</v>
      </c>
      <c r="N116" s="216"/>
      <c r="O116" s="216"/>
      <c r="P116" s="216"/>
      <c r="Q116" s="216"/>
      <c r="R116" s="34"/>
    </row>
    <row r="117" spans="2:18" s="1" customFormat="1" ht="14.45" customHeight="1">
      <c r="B117" s="32"/>
      <c r="C117" s="29" t="s">
        <v>29</v>
      </c>
      <c r="D117" s="33"/>
      <c r="E117" s="33"/>
      <c r="F117" s="27" t="str">
        <f>IF(E15="","",E15)</f>
        <v xml:space="preserve"> </v>
      </c>
      <c r="G117" s="33"/>
      <c r="H117" s="33"/>
      <c r="I117" s="33"/>
      <c r="J117" s="33"/>
      <c r="K117" s="29" t="s">
        <v>34</v>
      </c>
      <c r="L117" s="33"/>
      <c r="M117" s="216" t="str">
        <f>E21</f>
        <v xml:space="preserve"> </v>
      </c>
      <c r="N117" s="216"/>
      <c r="O117" s="216"/>
      <c r="P117" s="216"/>
      <c r="Q117" s="216"/>
      <c r="R117" s="34"/>
    </row>
    <row r="118" spans="2:18" s="1" customFormat="1" ht="10.3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27" s="9" customFormat="1" ht="29.25" customHeight="1">
      <c r="B119" s="127"/>
      <c r="C119" s="128" t="s">
        <v>160</v>
      </c>
      <c r="D119" s="129" t="s">
        <v>161</v>
      </c>
      <c r="E119" s="129" t="s">
        <v>57</v>
      </c>
      <c r="F119" s="241" t="s">
        <v>162</v>
      </c>
      <c r="G119" s="241"/>
      <c r="H119" s="241"/>
      <c r="I119" s="241"/>
      <c r="J119" s="129" t="s">
        <v>163</v>
      </c>
      <c r="K119" s="129" t="s">
        <v>164</v>
      </c>
      <c r="L119" s="241" t="s">
        <v>165</v>
      </c>
      <c r="M119" s="241"/>
      <c r="N119" s="241" t="s">
        <v>138</v>
      </c>
      <c r="O119" s="241"/>
      <c r="P119" s="241"/>
      <c r="Q119" s="242"/>
      <c r="R119" s="130"/>
      <c r="T119" s="73" t="s">
        <v>166</v>
      </c>
      <c r="U119" s="74" t="s">
        <v>39</v>
      </c>
      <c r="V119" s="74" t="s">
        <v>167</v>
      </c>
      <c r="W119" s="74" t="s">
        <v>168</v>
      </c>
      <c r="X119" s="74" t="s">
        <v>169</v>
      </c>
      <c r="Y119" s="74" t="s">
        <v>170</v>
      </c>
      <c r="Z119" s="74" t="s">
        <v>171</v>
      </c>
      <c r="AA119" s="75" t="s">
        <v>172</v>
      </c>
    </row>
    <row r="120" spans="2:63" s="1" customFormat="1" ht="29.25" customHeight="1">
      <c r="B120" s="32"/>
      <c r="C120" s="77" t="s">
        <v>134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22">
        <f>BK120</f>
        <v>0</v>
      </c>
      <c r="O120" s="223"/>
      <c r="P120" s="223"/>
      <c r="Q120" s="223"/>
      <c r="R120" s="34"/>
      <c r="T120" s="76"/>
      <c r="U120" s="48"/>
      <c r="V120" s="48"/>
      <c r="W120" s="131">
        <f>W121+W135+W179</f>
        <v>932.6380049999999</v>
      </c>
      <c r="X120" s="48"/>
      <c r="Y120" s="131">
        <f>Y121+Y135+Y179</f>
        <v>258.95655375</v>
      </c>
      <c r="Z120" s="48"/>
      <c r="AA120" s="132">
        <f>AA121+AA135+AA179</f>
        <v>14.229600000000001</v>
      </c>
      <c r="AT120" s="19" t="s">
        <v>74</v>
      </c>
      <c r="AU120" s="19" t="s">
        <v>140</v>
      </c>
      <c r="BK120" s="133">
        <f>BK121+BK135+BK179</f>
        <v>0</v>
      </c>
    </row>
    <row r="121" spans="2:63" s="10" customFormat="1" ht="37.35" customHeight="1">
      <c r="B121" s="134"/>
      <c r="C121" s="135"/>
      <c r="D121" s="136" t="s">
        <v>899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24">
        <f>BK121</f>
        <v>0</v>
      </c>
      <c r="O121" s="225"/>
      <c r="P121" s="225"/>
      <c r="Q121" s="225"/>
      <c r="R121" s="137"/>
      <c r="T121" s="138"/>
      <c r="U121" s="135"/>
      <c r="V121" s="135"/>
      <c r="W121" s="139">
        <f>W122</f>
        <v>187.12800000000001</v>
      </c>
      <c r="X121" s="135"/>
      <c r="Y121" s="139">
        <f>Y122</f>
        <v>1.0212199999999998</v>
      </c>
      <c r="Z121" s="135"/>
      <c r="AA121" s="140">
        <f>AA122</f>
        <v>0</v>
      </c>
      <c r="AR121" s="141" t="s">
        <v>111</v>
      </c>
      <c r="AT121" s="142" t="s">
        <v>74</v>
      </c>
      <c r="AU121" s="142" t="s">
        <v>75</v>
      </c>
      <c r="AY121" s="141" t="s">
        <v>173</v>
      </c>
      <c r="BK121" s="143">
        <f>BK122</f>
        <v>0</v>
      </c>
    </row>
    <row r="122" spans="2:63" s="10" customFormat="1" ht="19.9" customHeight="1">
      <c r="B122" s="134"/>
      <c r="C122" s="135"/>
      <c r="D122" s="144" t="s">
        <v>900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26">
        <f>BK122</f>
        <v>0</v>
      </c>
      <c r="O122" s="227"/>
      <c r="P122" s="227"/>
      <c r="Q122" s="227"/>
      <c r="R122" s="137"/>
      <c r="T122" s="138"/>
      <c r="U122" s="135"/>
      <c r="V122" s="135"/>
      <c r="W122" s="139">
        <f>SUM(W123:W134)</f>
        <v>187.12800000000001</v>
      </c>
      <c r="X122" s="135"/>
      <c r="Y122" s="139">
        <f>SUM(Y123:Y134)</f>
        <v>1.0212199999999998</v>
      </c>
      <c r="Z122" s="135"/>
      <c r="AA122" s="140">
        <f>SUM(AA123:AA134)</f>
        <v>0</v>
      </c>
      <c r="AR122" s="141" t="s">
        <v>111</v>
      </c>
      <c r="AT122" s="142" t="s">
        <v>74</v>
      </c>
      <c r="AU122" s="142" t="s">
        <v>83</v>
      </c>
      <c r="AY122" s="141" t="s">
        <v>173</v>
      </c>
      <c r="BK122" s="143">
        <f>SUM(BK123:BK134)</f>
        <v>0</v>
      </c>
    </row>
    <row r="123" spans="2:65" s="1" customFormat="1" ht="38.25" customHeight="1">
      <c r="B123" s="145"/>
      <c r="C123" s="146" t="s">
        <v>83</v>
      </c>
      <c r="D123" s="146" t="s">
        <v>174</v>
      </c>
      <c r="E123" s="147" t="s">
        <v>903</v>
      </c>
      <c r="F123" s="220" t="s">
        <v>904</v>
      </c>
      <c r="G123" s="220"/>
      <c r="H123" s="220"/>
      <c r="I123" s="220"/>
      <c r="J123" s="148" t="s">
        <v>177</v>
      </c>
      <c r="K123" s="149">
        <v>272</v>
      </c>
      <c r="L123" s="221"/>
      <c r="M123" s="221"/>
      <c r="N123" s="221">
        <f aca="true" t="shared" si="0" ref="N123:N134">ROUND(L123*K123,2)</f>
        <v>0</v>
      </c>
      <c r="O123" s="221"/>
      <c r="P123" s="221"/>
      <c r="Q123" s="221"/>
      <c r="R123" s="150"/>
      <c r="T123" s="151" t="s">
        <v>5</v>
      </c>
      <c r="U123" s="41" t="s">
        <v>40</v>
      </c>
      <c r="V123" s="152">
        <v>0.113</v>
      </c>
      <c r="W123" s="152">
        <f aca="true" t="shared" si="1" ref="W123:W134">V123*K123</f>
        <v>30.736</v>
      </c>
      <c r="X123" s="152">
        <v>0</v>
      </c>
      <c r="Y123" s="152">
        <f aca="true" t="shared" si="2" ref="Y123:Y134">X123*K123</f>
        <v>0</v>
      </c>
      <c r="Z123" s="152">
        <v>0</v>
      </c>
      <c r="AA123" s="153">
        <f aca="true" t="shared" si="3" ref="AA123:AA134">Z123*K123</f>
        <v>0</v>
      </c>
      <c r="AR123" s="19" t="s">
        <v>237</v>
      </c>
      <c r="AT123" s="19" t="s">
        <v>174</v>
      </c>
      <c r="AU123" s="19" t="s">
        <v>111</v>
      </c>
      <c r="AY123" s="19" t="s">
        <v>173</v>
      </c>
      <c r="BE123" s="154">
        <f aca="true" t="shared" si="4" ref="BE123:BE134">IF(U123="základní",N123,0)</f>
        <v>0</v>
      </c>
      <c r="BF123" s="154">
        <f aca="true" t="shared" si="5" ref="BF123:BF134">IF(U123="snížená",N123,0)</f>
        <v>0</v>
      </c>
      <c r="BG123" s="154">
        <f aca="true" t="shared" si="6" ref="BG123:BG134">IF(U123="zákl. přenesená",N123,0)</f>
        <v>0</v>
      </c>
      <c r="BH123" s="154">
        <f aca="true" t="shared" si="7" ref="BH123:BH134">IF(U123="sníž. přenesená",N123,0)</f>
        <v>0</v>
      </c>
      <c r="BI123" s="154">
        <f aca="true" t="shared" si="8" ref="BI123:BI134">IF(U123="nulová",N123,0)</f>
        <v>0</v>
      </c>
      <c r="BJ123" s="19" t="s">
        <v>83</v>
      </c>
      <c r="BK123" s="154">
        <f aca="true" t="shared" si="9" ref="BK123:BK134">ROUND(L123*K123,2)</f>
        <v>0</v>
      </c>
      <c r="BL123" s="19" t="s">
        <v>237</v>
      </c>
      <c r="BM123" s="19" t="s">
        <v>905</v>
      </c>
    </row>
    <row r="124" spans="2:65" s="1" customFormat="1" ht="25.5" customHeight="1">
      <c r="B124" s="145"/>
      <c r="C124" s="155" t="s">
        <v>111</v>
      </c>
      <c r="D124" s="155" t="s">
        <v>238</v>
      </c>
      <c r="E124" s="156" t="s">
        <v>906</v>
      </c>
      <c r="F124" s="235" t="s">
        <v>907</v>
      </c>
      <c r="G124" s="235"/>
      <c r="H124" s="235"/>
      <c r="I124" s="235"/>
      <c r="J124" s="157" t="s">
        <v>177</v>
      </c>
      <c r="K124" s="158">
        <v>272</v>
      </c>
      <c r="L124" s="236"/>
      <c r="M124" s="236"/>
      <c r="N124" s="236">
        <f t="shared" si="0"/>
        <v>0</v>
      </c>
      <c r="O124" s="221"/>
      <c r="P124" s="221"/>
      <c r="Q124" s="221"/>
      <c r="R124" s="150"/>
      <c r="T124" s="151" t="s">
        <v>5</v>
      </c>
      <c r="U124" s="41" t="s">
        <v>40</v>
      </c>
      <c r="V124" s="152">
        <v>0</v>
      </c>
      <c r="W124" s="152">
        <f t="shared" si="1"/>
        <v>0</v>
      </c>
      <c r="X124" s="152">
        <v>0.00043</v>
      </c>
      <c r="Y124" s="152">
        <f t="shared" si="2"/>
        <v>0.11696</v>
      </c>
      <c r="Z124" s="152">
        <v>0</v>
      </c>
      <c r="AA124" s="153">
        <f t="shared" si="3"/>
        <v>0</v>
      </c>
      <c r="AR124" s="19" t="s">
        <v>301</v>
      </c>
      <c r="AT124" s="19" t="s">
        <v>238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237</v>
      </c>
      <c r="BM124" s="19" t="s">
        <v>908</v>
      </c>
    </row>
    <row r="125" spans="2:65" s="1" customFormat="1" ht="25.5" customHeight="1">
      <c r="B125" s="145"/>
      <c r="C125" s="146" t="s">
        <v>183</v>
      </c>
      <c r="D125" s="146" t="s">
        <v>174</v>
      </c>
      <c r="E125" s="147" t="s">
        <v>909</v>
      </c>
      <c r="F125" s="220" t="s">
        <v>910</v>
      </c>
      <c r="G125" s="220"/>
      <c r="H125" s="220"/>
      <c r="I125" s="220"/>
      <c r="J125" s="148" t="s">
        <v>186</v>
      </c>
      <c r="K125" s="149">
        <v>3</v>
      </c>
      <c r="L125" s="221"/>
      <c r="M125" s="221"/>
      <c r="N125" s="221">
        <f t="shared" si="0"/>
        <v>0</v>
      </c>
      <c r="O125" s="221"/>
      <c r="P125" s="221"/>
      <c r="Q125" s="221"/>
      <c r="R125" s="150"/>
      <c r="T125" s="151" t="s">
        <v>5</v>
      </c>
      <c r="U125" s="41" t="s">
        <v>40</v>
      </c>
      <c r="V125" s="152">
        <v>0.992</v>
      </c>
      <c r="W125" s="152">
        <f t="shared" si="1"/>
        <v>2.976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237</v>
      </c>
      <c r="AT125" s="19" t="s">
        <v>174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237</v>
      </c>
      <c r="BM125" s="19" t="s">
        <v>911</v>
      </c>
    </row>
    <row r="126" spans="2:65" s="1" customFormat="1" ht="16.5" customHeight="1">
      <c r="B126" s="145"/>
      <c r="C126" s="155" t="s">
        <v>178</v>
      </c>
      <c r="D126" s="155" t="s">
        <v>238</v>
      </c>
      <c r="E126" s="156" t="s">
        <v>912</v>
      </c>
      <c r="F126" s="235" t="s">
        <v>913</v>
      </c>
      <c r="G126" s="235"/>
      <c r="H126" s="235"/>
      <c r="I126" s="235"/>
      <c r="J126" s="157" t="s">
        <v>186</v>
      </c>
      <c r="K126" s="158">
        <v>3</v>
      </c>
      <c r="L126" s="236"/>
      <c r="M126" s="236"/>
      <c r="N126" s="236">
        <f t="shared" si="0"/>
        <v>0</v>
      </c>
      <c r="O126" s="221"/>
      <c r="P126" s="221"/>
      <c r="Q126" s="221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301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237</v>
      </c>
      <c r="BM126" s="19" t="s">
        <v>914</v>
      </c>
    </row>
    <row r="127" spans="2:65" s="1" customFormat="1" ht="25.5" customHeight="1">
      <c r="B127" s="145"/>
      <c r="C127" s="146" t="s">
        <v>191</v>
      </c>
      <c r="D127" s="146" t="s">
        <v>174</v>
      </c>
      <c r="E127" s="147" t="s">
        <v>915</v>
      </c>
      <c r="F127" s="220" t="s">
        <v>916</v>
      </c>
      <c r="G127" s="220"/>
      <c r="H127" s="220"/>
      <c r="I127" s="220"/>
      <c r="J127" s="148" t="s">
        <v>177</v>
      </c>
      <c r="K127" s="149">
        <v>776</v>
      </c>
      <c r="L127" s="221"/>
      <c r="M127" s="221"/>
      <c r="N127" s="221">
        <f t="shared" si="0"/>
        <v>0</v>
      </c>
      <c r="O127" s="221"/>
      <c r="P127" s="221"/>
      <c r="Q127" s="221"/>
      <c r="R127" s="150"/>
      <c r="T127" s="151" t="s">
        <v>5</v>
      </c>
      <c r="U127" s="41" t="s">
        <v>40</v>
      </c>
      <c r="V127" s="152">
        <v>0.052</v>
      </c>
      <c r="W127" s="152">
        <f t="shared" si="1"/>
        <v>40.352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237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237</v>
      </c>
      <c r="BM127" s="19" t="s">
        <v>917</v>
      </c>
    </row>
    <row r="128" spans="2:65" s="1" customFormat="1" ht="16.5" customHeight="1">
      <c r="B128" s="145"/>
      <c r="C128" s="155" t="s">
        <v>195</v>
      </c>
      <c r="D128" s="155" t="s">
        <v>238</v>
      </c>
      <c r="E128" s="156" t="s">
        <v>918</v>
      </c>
      <c r="F128" s="235" t="s">
        <v>919</v>
      </c>
      <c r="G128" s="235"/>
      <c r="H128" s="235"/>
      <c r="I128" s="235"/>
      <c r="J128" s="157" t="s">
        <v>177</v>
      </c>
      <c r="K128" s="158">
        <v>776</v>
      </c>
      <c r="L128" s="236"/>
      <c r="M128" s="236"/>
      <c r="N128" s="236">
        <f t="shared" si="0"/>
        <v>0</v>
      </c>
      <c r="O128" s="221"/>
      <c r="P128" s="221"/>
      <c r="Q128" s="221"/>
      <c r="R128" s="150"/>
      <c r="T128" s="151" t="s">
        <v>5</v>
      </c>
      <c r="U128" s="41" t="s">
        <v>40</v>
      </c>
      <c r="V128" s="152">
        <v>0</v>
      </c>
      <c r="W128" s="152">
        <f t="shared" si="1"/>
        <v>0</v>
      </c>
      <c r="X128" s="152">
        <v>0.00061</v>
      </c>
      <c r="Y128" s="152">
        <f t="shared" si="2"/>
        <v>0.47336</v>
      </c>
      <c r="Z128" s="152">
        <v>0</v>
      </c>
      <c r="AA128" s="153">
        <f t="shared" si="3"/>
        <v>0</v>
      </c>
      <c r="AR128" s="19" t="s">
        <v>301</v>
      </c>
      <c r="AT128" s="19" t="s">
        <v>238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237</v>
      </c>
      <c r="BM128" s="19" t="s">
        <v>920</v>
      </c>
    </row>
    <row r="129" spans="2:65" s="1" customFormat="1" ht="25.5" customHeight="1">
      <c r="B129" s="145"/>
      <c r="C129" s="146" t="s">
        <v>199</v>
      </c>
      <c r="D129" s="146" t="s">
        <v>174</v>
      </c>
      <c r="E129" s="147" t="s">
        <v>921</v>
      </c>
      <c r="F129" s="220" t="s">
        <v>922</v>
      </c>
      <c r="G129" s="220"/>
      <c r="H129" s="220"/>
      <c r="I129" s="220"/>
      <c r="J129" s="148" t="s">
        <v>186</v>
      </c>
      <c r="K129" s="149">
        <v>132</v>
      </c>
      <c r="L129" s="221"/>
      <c r="M129" s="221"/>
      <c r="N129" s="221">
        <f t="shared" si="0"/>
        <v>0</v>
      </c>
      <c r="O129" s="221"/>
      <c r="P129" s="221"/>
      <c r="Q129" s="221"/>
      <c r="R129" s="150"/>
      <c r="T129" s="151" t="s">
        <v>5</v>
      </c>
      <c r="U129" s="41" t="s">
        <v>40</v>
      </c>
      <c r="V129" s="152">
        <v>0.137</v>
      </c>
      <c r="W129" s="152">
        <f t="shared" si="1"/>
        <v>18.084000000000003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237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237</v>
      </c>
      <c r="BM129" s="19" t="s">
        <v>923</v>
      </c>
    </row>
    <row r="130" spans="2:65" s="1" customFormat="1" ht="25.5" customHeight="1">
      <c r="B130" s="145"/>
      <c r="C130" s="146" t="s">
        <v>204</v>
      </c>
      <c r="D130" s="146" t="s">
        <v>174</v>
      </c>
      <c r="E130" s="147" t="s">
        <v>924</v>
      </c>
      <c r="F130" s="220" t="s">
        <v>925</v>
      </c>
      <c r="G130" s="220"/>
      <c r="H130" s="220"/>
      <c r="I130" s="220"/>
      <c r="J130" s="148" t="s">
        <v>177</v>
      </c>
      <c r="K130" s="149">
        <v>680</v>
      </c>
      <c r="L130" s="221"/>
      <c r="M130" s="221"/>
      <c r="N130" s="221">
        <f t="shared" si="0"/>
        <v>0</v>
      </c>
      <c r="O130" s="221"/>
      <c r="P130" s="221"/>
      <c r="Q130" s="221"/>
      <c r="R130" s="150"/>
      <c r="T130" s="151" t="s">
        <v>5</v>
      </c>
      <c r="U130" s="41" t="s">
        <v>40</v>
      </c>
      <c r="V130" s="152">
        <v>0.123</v>
      </c>
      <c r="W130" s="152">
        <f t="shared" si="1"/>
        <v>83.64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237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237</v>
      </c>
      <c r="BM130" s="19" t="s">
        <v>926</v>
      </c>
    </row>
    <row r="131" spans="2:65" s="1" customFormat="1" ht="16.5" customHeight="1">
      <c r="B131" s="145"/>
      <c r="C131" s="155" t="s">
        <v>208</v>
      </c>
      <c r="D131" s="155" t="s">
        <v>238</v>
      </c>
      <c r="E131" s="156" t="s">
        <v>927</v>
      </c>
      <c r="F131" s="235" t="s">
        <v>928</v>
      </c>
      <c r="G131" s="235"/>
      <c r="H131" s="235"/>
      <c r="I131" s="235"/>
      <c r="J131" s="157" t="s">
        <v>929</v>
      </c>
      <c r="K131" s="158">
        <v>421.6</v>
      </c>
      <c r="L131" s="236"/>
      <c r="M131" s="236"/>
      <c r="N131" s="236">
        <f t="shared" si="0"/>
        <v>0</v>
      </c>
      <c r="O131" s="221"/>
      <c r="P131" s="221"/>
      <c r="Q131" s="221"/>
      <c r="R131" s="150"/>
      <c r="T131" s="151" t="s">
        <v>5</v>
      </c>
      <c r="U131" s="41" t="s">
        <v>40</v>
      </c>
      <c r="V131" s="152">
        <v>0</v>
      </c>
      <c r="W131" s="152">
        <f t="shared" si="1"/>
        <v>0</v>
      </c>
      <c r="X131" s="152">
        <v>0.001</v>
      </c>
      <c r="Y131" s="152">
        <f t="shared" si="2"/>
        <v>0.42160000000000003</v>
      </c>
      <c r="Z131" s="152">
        <v>0</v>
      </c>
      <c r="AA131" s="153">
        <f t="shared" si="3"/>
        <v>0</v>
      </c>
      <c r="AR131" s="19" t="s">
        <v>301</v>
      </c>
      <c r="AT131" s="19" t="s">
        <v>238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237</v>
      </c>
      <c r="BM131" s="19" t="s">
        <v>930</v>
      </c>
    </row>
    <row r="132" spans="2:65" s="1" customFormat="1" ht="16.5" customHeight="1">
      <c r="B132" s="145"/>
      <c r="C132" s="146" t="s">
        <v>213</v>
      </c>
      <c r="D132" s="146" t="s">
        <v>174</v>
      </c>
      <c r="E132" s="147" t="s">
        <v>931</v>
      </c>
      <c r="F132" s="220" t="s">
        <v>932</v>
      </c>
      <c r="G132" s="220"/>
      <c r="H132" s="220"/>
      <c r="I132" s="220"/>
      <c r="J132" s="148" t="s">
        <v>186</v>
      </c>
      <c r="K132" s="149">
        <v>45</v>
      </c>
      <c r="L132" s="221"/>
      <c r="M132" s="221"/>
      <c r="N132" s="221">
        <f t="shared" si="0"/>
        <v>0</v>
      </c>
      <c r="O132" s="221"/>
      <c r="P132" s="221"/>
      <c r="Q132" s="221"/>
      <c r="R132" s="150"/>
      <c r="T132" s="151" t="s">
        <v>5</v>
      </c>
      <c r="U132" s="41" t="s">
        <v>40</v>
      </c>
      <c r="V132" s="152">
        <v>0.252</v>
      </c>
      <c r="W132" s="152">
        <f t="shared" si="1"/>
        <v>11.34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237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237</v>
      </c>
      <c r="BM132" s="19" t="s">
        <v>933</v>
      </c>
    </row>
    <row r="133" spans="2:65" s="1" customFormat="1" ht="16.5" customHeight="1">
      <c r="B133" s="145"/>
      <c r="C133" s="155" t="s">
        <v>217</v>
      </c>
      <c r="D133" s="155" t="s">
        <v>238</v>
      </c>
      <c r="E133" s="156" t="s">
        <v>934</v>
      </c>
      <c r="F133" s="235" t="s">
        <v>935</v>
      </c>
      <c r="G133" s="235"/>
      <c r="H133" s="235"/>
      <c r="I133" s="235"/>
      <c r="J133" s="157" t="s">
        <v>186</v>
      </c>
      <c r="K133" s="158">
        <v>30</v>
      </c>
      <c r="L133" s="236"/>
      <c r="M133" s="236"/>
      <c r="N133" s="236">
        <f t="shared" si="0"/>
        <v>0</v>
      </c>
      <c r="O133" s="221"/>
      <c r="P133" s="221"/>
      <c r="Q133" s="221"/>
      <c r="R133" s="150"/>
      <c r="T133" s="151" t="s">
        <v>5</v>
      </c>
      <c r="U133" s="41" t="s">
        <v>40</v>
      </c>
      <c r="V133" s="152">
        <v>0</v>
      </c>
      <c r="W133" s="152">
        <f t="shared" si="1"/>
        <v>0</v>
      </c>
      <c r="X133" s="152">
        <v>0.00023</v>
      </c>
      <c r="Y133" s="152">
        <f t="shared" si="2"/>
        <v>0.0069</v>
      </c>
      <c r="Z133" s="152">
        <v>0</v>
      </c>
      <c r="AA133" s="153">
        <f t="shared" si="3"/>
        <v>0</v>
      </c>
      <c r="AR133" s="19" t="s">
        <v>301</v>
      </c>
      <c r="AT133" s="19" t="s">
        <v>238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237</v>
      </c>
      <c r="BM133" s="19" t="s">
        <v>936</v>
      </c>
    </row>
    <row r="134" spans="2:65" s="1" customFormat="1" ht="25.5" customHeight="1">
      <c r="B134" s="145"/>
      <c r="C134" s="155" t="s">
        <v>221</v>
      </c>
      <c r="D134" s="155" t="s">
        <v>238</v>
      </c>
      <c r="E134" s="156" t="s">
        <v>937</v>
      </c>
      <c r="F134" s="235" t="s">
        <v>938</v>
      </c>
      <c r="G134" s="235"/>
      <c r="H134" s="235"/>
      <c r="I134" s="235"/>
      <c r="J134" s="157" t="s">
        <v>186</v>
      </c>
      <c r="K134" s="158">
        <v>15</v>
      </c>
      <c r="L134" s="236"/>
      <c r="M134" s="236"/>
      <c r="N134" s="236">
        <f t="shared" si="0"/>
        <v>0</v>
      </c>
      <c r="O134" s="221"/>
      <c r="P134" s="221"/>
      <c r="Q134" s="221"/>
      <c r="R134" s="150"/>
      <c r="T134" s="151" t="s">
        <v>5</v>
      </c>
      <c r="U134" s="41" t="s">
        <v>40</v>
      </c>
      <c r="V134" s="152">
        <v>0</v>
      </c>
      <c r="W134" s="152">
        <f t="shared" si="1"/>
        <v>0</v>
      </c>
      <c r="X134" s="152">
        <v>0.00016</v>
      </c>
      <c r="Y134" s="152">
        <f t="shared" si="2"/>
        <v>0.0024000000000000002</v>
      </c>
      <c r="Z134" s="152">
        <v>0</v>
      </c>
      <c r="AA134" s="153">
        <f t="shared" si="3"/>
        <v>0</v>
      </c>
      <c r="AR134" s="19" t="s">
        <v>301</v>
      </c>
      <c r="AT134" s="19" t="s">
        <v>238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237</v>
      </c>
      <c r="BM134" s="19" t="s">
        <v>939</v>
      </c>
    </row>
    <row r="135" spans="2:63" s="10" customFormat="1" ht="37.35" customHeight="1">
      <c r="B135" s="134"/>
      <c r="C135" s="135"/>
      <c r="D135" s="136" t="s">
        <v>150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230">
        <f>BK135</f>
        <v>0</v>
      </c>
      <c r="O135" s="231"/>
      <c r="P135" s="231"/>
      <c r="Q135" s="231"/>
      <c r="R135" s="137"/>
      <c r="T135" s="138"/>
      <c r="U135" s="135"/>
      <c r="V135" s="135"/>
      <c r="W135" s="139">
        <f>W136+W153</f>
        <v>745.5100049999999</v>
      </c>
      <c r="X135" s="135"/>
      <c r="Y135" s="139">
        <f>Y136+Y153</f>
        <v>257.93533375</v>
      </c>
      <c r="Z135" s="135"/>
      <c r="AA135" s="140">
        <f>AA136+AA153</f>
        <v>14.229600000000001</v>
      </c>
      <c r="AR135" s="141" t="s">
        <v>183</v>
      </c>
      <c r="AT135" s="142" t="s">
        <v>74</v>
      </c>
      <c r="AU135" s="142" t="s">
        <v>75</v>
      </c>
      <c r="AY135" s="141" t="s">
        <v>173</v>
      </c>
      <c r="BK135" s="143">
        <f>BK136+BK153</f>
        <v>0</v>
      </c>
    </row>
    <row r="136" spans="2:63" s="10" customFormat="1" ht="19.9" customHeight="1">
      <c r="B136" s="134"/>
      <c r="C136" s="135"/>
      <c r="D136" s="144" t="s">
        <v>901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26">
        <f>BK136</f>
        <v>0</v>
      </c>
      <c r="O136" s="227"/>
      <c r="P136" s="227"/>
      <c r="Q136" s="227"/>
      <c r="R136" s="137"/>
      <c r="T136" s="138"/>
      <c r="U136" s="135"/>
      <c r="V136" s="135"/>
      <c r="W136" s="139">
        <f>SUM(W137:W152)</f>
        <v>150.34199999999998</v>
      </c>
      <c r="X136" s="135"/>
      <c r="Y136" s="139">
        <f>SUM(Y137:Y152)</f>
        <v>4.587420000000001</v>
      </c>
      <c r="Z136" s="135"/>
      <c r="AA136" s="140">
        <f>SUM(AA137:AA152)</f>
        <v>0</v>
      </c>
      <c r="AR136" s="141" t="s">
        <v>183</v>
      </c>
      <c r="AT136" s="142" t="s">
        <v>74</v>
      </c>
      <c r="AU136" s="142" t="s">
        <v>83</v>
      </c>
      <c r="AY136" s="141" t="s">
        <v>173</v>
      </c>
      <c r="BK136" s="143">
        <f>SUM(BK137:BK152)</f>
        <v>0</v>
      </c>
    </row>
    <row r="137" spans="2:65" s="1" customFormat="1" ht="38.25" customHeight="1">
      <c r="B137" s="145"/>
      <c r="C137" s="146" t="s">
        <v>225</v>
      </c>
      <c r="D137" s="146" t="s">
        <v>174</v>
      </c>
      <c r="E137" s="147" t="s">
        <v>940</v>
      </c>
      <c r="F137" s="220" t="s">
        <v>941</v>
      </c>
      <c r="G137" s="220"/>
      <c r="H137" s="220"/>
      <c r="I137" s="220"/>
      <c r="J137" s="148" t="s">
        <v>186</v>
      </c>
      <c r="K137" s="149">
        <v>3</v>
      </c>
      <c r="L137" s="221"/>
      <c r="M137" s="221"/>
      <c r="N137" s="221">
        <f aca="true" t="shared" si="10" ref="N137:N152">ROUND(L137*K137,2)</f>
        <v>0</v>
      </c>
      <c r="O137" s="221"/>
      <c r="P137" s="221"/>
      <c r="Q137" s="221"/>
      <c r="R137" s="150"/>
      <c r="T137" s="151" t="s">
        <v>5</v>
      </c>
      <c r="U137" s="41" t="s">
        <v>40</v>
      </c>
      <c r="V137" s="152">
        <v>3.933</v>
      </c>
      <c r="W137" s="152">
        <f aca="true" t="shared" si="11" ref="W137:W152">V137*K137</f>
        <v>11.799</v>
      </c>
      <c r="X137" s="152">
        <v>1.02912</v>
      </c>
      <c r="Y137" s="152">
        <f aca="true" t="shared" si="12" ref="Y137:Y152">X137*K137</f>
        <v>3.0873600000000003</v>
      </c>
      <c r="Z137" s="152">
        <v>0</v>
      </c>
      <c r="AA137" s="153">
        <f aca="true" t="shared" si="13" ref="AA137:AA152">Z137*K137</f>
        <v>0</v>
      </c>
      <c r="AR137" s="19" t="s">
        <v>429</v>
      </c>
      <c r="AT137" s="19" t="s">
        <v>174</v>
      </c>
      <c r="AU137" s="19" t="s">
        <v>111</v>
      </c>
      <c r="AY137" s="19" t="s">
        <v>173</v>
      </c>
      <c r="BE137" s="154">
        <f aca="true" t="shared" si="14" ref="BE137:BE152">IF(U137="základní",N137,0)</f>
        <v>0</v>
      </c>
      <c r="BF137" s="154">
        <f aca="true" t="shared" si="15" ref="BF137:BF152">IF(U137="snížená",N137,0)</f>
        <v>0</v>
      </c>
      <c r="BG137" s="154">
        <f aca="true" t="shared" si="16" ref="BG137:BG152">IF(U137="zákl. přenesená",N137,0)</f>
        <v>0</v>
      </c>
      <c r="BH137" s="154">
        <f aca="true" t="shared" si="17" ref="BH137:BH152">IF(U137="sníž. přenesená",N137,0)</f>
        <v>0</v>
      </c>
      <c r="BI137" s="154">
        <f aca="true" t="shared" si="18" ref="BI137:BI152">IF(U137="nulová",N137,0)</f>
        <v>0</v>
      </c>
      <c r="BJ137" s="19" t="s">
        <v>83</v>
      </c>
      <c r="BK137" s="154">
        <f aca="true" t="shared" si="19" ref="BK137:BK152">ROUND(L137*K137,2)</f>
        <v>0</v>
      </c>
      <c r="BL137" s="19" t="s">
        <v>429</v>
      </c>
      <c r="BM137" s="19" t="s">
        <v>942</v>
      </c>
    </row>
    <row r="138" spans="2:65" s="1" customFormat="1" ht="16.5" customHeight="1">
      <c r="B138" s="145"/>
      <c r="C138" s="155" t="s">
        <v>229</v>
      </c>
      <c r="D138" s="155" t="s">
        <v>238</v>
      </c>
      <c r="E138" s="156" t="s">
        <v>943</v>
      </c>
      <c r="F138" s="235" t="s">
        <v>944</v>
      </c>
      <c r="G138" s="235"/>
      <c r="H138" s="235"/>
      <c r="I138" s="235"/>
      <c r="J138" s="157" t="s">
        <v>186</v>
      </c>
      <c r="K138" s="158">
        <v>3</v>
      </c>
      <c r="L138" s="236"/>
      <c r="M138" s="236"/>
      <c r="N138" s="236">
        <f t="shared" si="10"/>
        <v>0</v>
      </c>
      <c r="O138" s="221"/>
      <c r="P138" s="221"/>
      <c r="Q138" s="221"/>
      <c r="R138" s="150"/>
      <c r="T138" s="151" t="s">
        <v>5</v>
      </c>
      <c r="U138" s="41" t="s">
        <v>40</v>
      </c>
      <c r="V138" s="152">
        <v>0</v>
      </c>
      <c r="W138" s="152">
        <f t="shared" si="11"/>
        <v>0</v>
      </c>
      <c r="X138" s="152">
        <v>0.0325</v>
      </c>
      <c r="Y138" s="152">
        <f t="shared" si="12"/>
        <v>0.0975</v>
      </c>
      <c r="Z138" s="152">
        <v>0</v>
      </c>
      <c r="AA138" s="153">
        <f t="shared" si="13"/>
        <v>0</v>
      </c>
      <c r="AR138" s="19" t="s">
        <v>444</v>
      </c>
      <c r="AT138" s="19" t="s">
        <v>238</v>
      </c>
      <c r="AU138" s="19" t="s">
        <v>111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444</v>
      </c>
      <c r="BM138" s="19" t="s">
        <v>945</v>
      </c>
    </row>
    <row r="139" spans="2:65" s="1" customFormat="1" ht="38.25" customHeight="1">
      <c r="B139" s="145"/>
      <c r="C139" s="146" t="s">
        <v>11</v>
      </c>
      <c r="D139" s="146" t="s">
        <v>174</v>
      </c>
      <c r="E139" s="147" t="s">
        <v>946</v>
      </c>
      <c r="F139" s="220" t="s">
        <v>947</v>
      </c>
      <c r="G139" s="220"/>
      <c r="H139" s="220"/>
      <c r="I139" s="220"/>
      <c r="J139" s="148" t="s">
        <v>186</v>
      </c>
      <c r="K139" s="149">
        <v>3</v>
      </c>
      <c r="L139" s="221"/>
      <c r="M139" s="221"/>
      <c r="N139" s="221">
        <f t="shared" si="10"/>
        <v>0</v>
      </c>
      <c r="O139" s="221"/>
      <c r="P139" s="221"/>
      <c r="Q139" s="221"/>
      <c r="R139" s="150"/>
      <c r="T139" s="151" t="s">
        <v>5</v>
      </c>
      <c r="U139" s="41" t="s">
        <v>40</v>
      </c>
      <c r="V139" s="152">
        <v>0.833</v>
      </c>
      <c r="W139" s="152">
        <f t="shared" si="11"/>
        <v>2.4989999999999997</v>
      </c>
      <c r="X139" s="152">
        <v>0.18766</v>
      </c>
      <c r="Y139" s="152">
        <f t="shared" si="12"/>
        <v>0.56298</v>
      </c>
      <c r="Z139" s="152">
        <v>0</v>
      </c>
      <c r="AA139" s="153">
        <f t="shared" si="13"/>
        <v>0</v>
      </c>
      <c r="AR139" s="19" t="s">
        <v>429</v>
      </c>
      <c r="AT139" s="19" t="s">
        <v>174</v>
      </c>
      <c r="AU139" s="19" t="s">
        <v>111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429</v>
      </c>
      <c r="BM139" s="19" t="s">
        <v>948</v>
      </c>
    </row>
    <row r="140" spans="2:65" s="1" customFormat="1" ht="25.5" customHeight="1">
      <c r="B140" s="145"/>
      <c r="C140" s="146" t="s">
        <v>237</v>
      </c>
      <c r="D140" s="146" t="s">
        <v>174</v>
      </c>
      <c r="E140" s="147" t="s">
        <v>949</v>
      </c>
      <c r="F140" s="220" t="s">
        <v>950</v>
      </c>
      <c r="G140" s="220"/>
      <c r="H140" s="220"/>
      <c r="I140" s="220"/>
      <c r="J140" s="148" t="s">
        <v>186</v>
      </c>
      <c r="K140" s="149">
        <v>3</v>
      </c>
      <c r="L140" s="221"/>
      <c r="M140" s="221"/>
      <c r="N140" s="221">
        <f t="shared" si="10"/>
        <v>0</v>
      </c>
      <c r="O140" s="221"/>
      <c r="P140" s="221"/>
      <c r="Q140" s="221"/>
      <c r="R140" s="150"/>
      <c r="T140" s="151" t="s">
        <v>5</v>
      </c>
      <c r="U140" s="41" t="s">
        <v>40</v>
      </c>
      <c r="V140" s="152">
        <v>1.513</v>
      </c>
      <c r="W140" s="152">
        <f t="shared" si="11"/>
        <v>4.539</v>
      </c>
      <c r="X140" s="152">
        <v>0.22526</v>
      </c>
      <c r="Y140" s="152">
        <f t="shared" si="12"/>
        <v>0.6757799999999999</v>
      </c>
      <c r="Z140" s="152">
        <v>0</v>
      </c>
      <c r="AA140" s="153">
        <f t="shared" si="13"/>
        <v>0</v>
      </c>
      <c r="AR140" s="19" t="s">
        <v>178</v>
      </c>
      <c r="AT140" s="19" t="s">
        <v>174</v>
      </c>
      <c r="AU140" s="19" t="s">
        <v>111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951</v>
      </c>
    </row>
    <row r="141" spans="2:65" s="1" customFormat="1" ht="25.5" customHeight="1">
      <c r="B141" s="145"/>
      <c r="C141" s="155" t="s">
        <v>242</v>
      </c>
      <c r="D141" s="155" t="s">
        <v>238</v>
      </c>
      <c r="E141" s="156" t="s">
        <v>952</v>
      </c>
      <c r="F141" s="235" t="s">
        <v>953</v>
      </c>
      <c r="G141" s="235"/>
      <c r="H141" s="235"/>
      <c r="I141" s="235"/>
      <c r="J141" s="157" t="s">
        <v>186</v>
      </c>
      <c r="K141" s="158">
        <v>3</v>
      </c>
      <c r="L141" s="236"/>
      <c r="M141" s="236"/>
      <c r="N141" s="236">
        <f t="shared" si="10"/>
        <v>0</v>
      </c>
      <c r="O141" s="221"/>
      <c r="P141" s="221"/>
      <c r="Q141" s="221"/>
      <c r="R141" s="150"/>
      <c r="T141" s="151" t="s">
        <v>5</v>
      </c>
      <c r="U141" s="41" t="s">
        <v>40</v>
      </c>
      <c r="V141" s="152">
        <v>0</v>
      </c>
      <c r="W141" s="152">
        <f t="shared" si="11"/>
        <v>0</v>
      </c>
      <c r="X141" s="152">
        <v>0.0546</v>
      </c>
      <c r="Y141" s="152">
        <f t="shared" si="12"/>
        <v>0.1638</v>
      </c>
      <c r="Z141" s="152">
        <v>0</v>
      </c>
      <c r="AA141" s="153">
        <f t="shared" si="13"/>
        <v>0</v>
      </c>
      <c r="AR141" s="19" t="s">
        <v>444</v>
      </c>
      <c r="AT141" s="19" t="s">
        <v>238</v>
      </c>
      <c r="AU141" s="19" t="s">
        <v>111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444</v>
      </c>
      <c r="BM141" s="19" t="s">
        <v>954</v>
      </c>
    </row>
    <row r="142" spans="2:65" s="1" customFormat="1" ht="16.5" customHeight="1">
      <c r="B142" s="145"/>
      <c r="C142" s="146" t="s">
        <v>246</v>
      </c>
      <c r="D142" s="146" t="s">
        <v>174</v>
      </c>
      <c r="E142" s="147" t="s">
        <v>955</v>
      </c>
      <c r="F142" s="220" t="s">
        <v>956</v>
      </c>
      <c r="G142" s="220"/>
      <c r="H142" s="220"/>
      <c r="I142" s="220"/>
      <c r="J142" s="148" t="s">
        <v>186</v>
      </c>
      <c r="K142" s="149">
        <v>12</v>
      </c>
      <c r="L142" s="221"/>
      <c r="M142" s="221"/>
      <c r="N142" s="221">
        <f t="shared" si="10"/>
        <v>0</v>
      </c>
      <c r="O142" s="221"/>
      <c r="P142" s="221"/>
      <c r="Q142" s="221"/>
      <c r="R142" s="150"/>
      <c r="T142" s="151" t="s">
        <v>5</v>
      </c>
      <c r="U142" s="41" t="s">
        <v>40</v>
      </c>
      <c r="V142" s="152">
        <v>0</v>
      </c>
      <c r="W142" s="152">
        <f t="shared" si="11"/>
        <v>0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429</v>
      </c>
      <c r="AT142" s="19" t="s">
        <v>174</v>
      </c>
      <c r="AU142" s="19" t="s">
        <v>111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429</v>
      </c>
      <c r="BM142" s="19" t="s">
        <v>957</v>
      </c>
    </row>
    <row r="143" spans="2:65" s="1" customFormat="1" ht="16.5" customHeight="1">
      <c r="B143" s="145"/>
      <c r="C143" s="146" t="s">
        <v>250</v>
      </c>
      <c r="D143" s="146" t="s">
        <v>174</v>
      </c>
      <c r="E143" s="147" t="s">
        <v>958</v>
      </c>
      <c r="F143" s="220" t="s">
        <v>959</v>
      </c>
      <c r="G143" s="220"/>
      <c r="H143" s="220"/>
      <c r="I143" s="220"/>
      <c r="J143" s="148" t="s">
        <v>186</v>
      </c>
      <c r="K143" s="149">
        <v>24</v>
      </c>
      <c r="L143" s="221"/>
      <c r="M143" s="221"/>
      <c r="N143" s="221">
        <f t="shared" si="10"/>
        <v>0</v>
      </c>
      <c r="O143" s="221"/>
      <c r="P143" s="221"/>
      <c r="Q143" s="221"/>
      <c r="R143" s="150"/>
      <c r="T143" s="151" t="s">
        <v>5</v>
      </c>
      <c r="U143" s="41" t="s">
        <v>40</v>
      </c>
      <c r="V143" s="152">
        <v>0</v>
      </c>
      <c r="W143" s="152">
        <f t="shared" si="11"/>
        <v>0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R143" s="19" t="s">
        <v>429</v>
      </c>
      <c r="AT143" s="19" t="s">
        <v>174</v>
      </c>
      <c r="AU143" s="19" t="s">
        <v>111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429</v>
      </c>
      <c r="BM143" s="19" t="s">
        <v>960</v>
      </c>
    </row>
    <row r="144" spans="2:65" s="1" customFormat="1" ht="16.5" customHeight="1">
      <c r="B144" s="145"/>
      <c r="C144" s="146" t="s">
        <v>254</v>
      </c>
      <c r="D144" s="146" t="s">
        <v>174</v>
      </c>
      <c r="E144" s="147" t="s">
        <v>961</v>
      </c>
      <c r="F144" s="220" t="s">
        <v>962</v>
      </c>
      <c r="G144" s="220"/>
      <c r="H144" s="220"/>
      <c r="I144" s="220"/>
      <c r="J144" s="148" t="s">
        <v>186</v>
      </c>
      <c r="K144" s="149">
        <v>12</v>
      </c>
      <c r="L144" s="221"/>
      <c r="M144" s="221"/>
      <c r="N144" s="221">
        <f t="shared" si="10"/>
        <v>0</v>
      </c>
      <c r="O144" s="221"/>
      <c r="P144" s="221"/>
      <c r="Q144" s="221"/>
      <c r="R144" s="150"/>
      <c r="T144" s="151" t="s">
        <v>5</v>
      </c>
      <c r="U144" s="41" t="s">
        <v>40</v>
      </c>
      <c r="V144" s="152">
        <v>0</v>
      </c>
      <c r="W144" s="152">
        <f t="shared" si="11"/>
        <v>0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R144" s="19" t="s">
        <v>429</v>
      </c>
      <c r="AT144" s="19" t="s">
        <v>174</v>
      </c>
      <c r="AU144" s="19" t="s">
        <v>111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429</v>
      </c>
      <c r="BM144" s="19" t="s">
        <v>963</v>
      </c>
    </row>
    <row r="145" spans="2:65" s="1" customFormat="1" ht="16.5" customHeight="1">
      <c r="B145" s="145"/>
      <c r="C145" s="146" t="s">
        <v>10</v>
      </c>
      <c r="D145" s="146" t="s">
        <v>174</v>
      </c>
      <c r="E145" s="147" t="s">
        <v>964</v>
      </c>
      <c r="F145" s="220" t="s">
        <v>965</v>
      </c>
      <c r="G145" s="220"/>
      <c r="H145" s="220"/>
      <c r="I145" s="220"/>
      <c r="J145" s="148" t="s">
        <v>186</v>
      </c>
      <c r="K145" s="149">
        <v>12</v>
      </c>
      <c r="L145" s="221"/>
      <c r="M145" s="221"/>
      <c r="N145" s="221">
        <f t="shared" si="10"/>
        <v>0</v>
      </c>
      <c r="O145" s="221"/>
      <c r="P145" s="221"/>
      <c r="Q145" s="221"/>
      <c r="R145" s="150"/>
      <c r="T145" s="151" t="s">
        <v>5</v>
      </c>
      <c r="U145" s="41" t="s">
        <v>40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429</v>
      </c>
      <c r="AT145" s="19" t="s">
        <v>174</v>
      </c>
      <c r="AU145" s="19" t="s">
        <v>111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429</v>
      </c>
      <c r="BM145" s="19" t="s">
        <v>966</v>
      </c>
    </row>
    <row r="146" spans="2:65" s="1" customFormat="1" ht="25.5" customHeight="1">
      <c r="B146" s="145"/>
      <c r="C146" s="146" t="s">
        <v>261</v>
      </c>
      <c r="D146" s="146" t="s">
        <v>174</v>
      </c>
      <c r="E146" s="147" t="s">
        <v>967</v>
      </c>
      <c r="F146" s="220" t="s">
        <v>968</v>
      </c>
      <c r="G146" s="220"/>
      <c r="H146" s="220"/>
      <c r="I146" s="220"/>
      <c r="J146" s="148" t="s">
        <v>186</v>
      </c>
      <c r="K146" s="149">
        <v>12</v>
      </c>
      <c r="L146" s="221"/>
      <c r="M146" s="221"/>
      <c r="N146" s="221">
        <f t="shared" si="10"/>
        <v>0</v>
      </c>
      <c r="O146" s="221"/>
      <c r="P146" s="221"/>
      <c r="Q146" s="221"/>
      <c r="R146" s="150"/>
      <c r="T146" s="151" t="s">
        <v>5</v>
      </c>
      <c r="U146" s="41" t="s">
        <v>40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9" t="s">
        <v>429</v>
      </c>
      <c r="AT146" s="19" t="s">
        <v>174</v>
      </c>
      <c r="AU146" s="19" t="s">
        <v>111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429</v>
      </c>
      <c r="BM146" s="19" t="s">
        <v>969</v>
      </c>
    </row>
    <row r="147" spans="2:65" s="1" customFormat="1" ht="16.5" customHeight="1">
      <c r="B147" s="145"/>
      <c r="C147" s="146" t="s">
        <v>265</v>
      </c>
      <c r="D147" s="146" t="s">
        <v>174</v>
      </c>
      <c r="E147" s="147" t="s">
        <v>970</v>
      </c>
      <c r="F147" s="220" t="s">
        <v>971</v>
      </c>
      <c r="G147" s="220"/>
      <c r="H147" s="220"/>
      <c r="I147" s="220"/>
      <c r="J147" s="148" t="s">
        <v>186</v>
      </c>
      <c r="K147" s="149">
        <v>12</v>
      </c>
      <c r="L147" s="221"/>
      <c r="M147" s="221"/>
      <c r="N147" s="221">
        <f t="shared" si="10"/>
        <v>0</v>
      </c>
      <c r="O147" s="221"/>
      <c r="P147" s="221"/>
      <c r="Q147" s="221"/>
      <c r="R147" s="150"/>
      <c r="T147" s="151" t="s">
        <v>5</v>
      </c>
      <c r="U147" s="41" t="s">
        <v>40</v>
      </c>
      <c r="V147" s="152">
        <v>0</v>
      </c>
      <c r="W147" s="152">
        <f t="shared" si="11"/>
        <v>0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429</v>
      </c>
      <c r="AT147" s="19" t="s">
        <v>174</v>
      </c>
      <c r="AU147" s="19" t="s">
        <v>111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429</v>
      </c>
      <c r="BM147" s="19" t="s">
        <v>972</v>
      </c>
    </row>
    <row r="148" spans="2:65" s="1" customFormat="1" ht="16.5" customHeight="1">
      <c r="B148" s="145"/>
      <c r="C148" s="146" t="s">
        <v>269</v>
      </c>
      <c r="D148" s="146" t="s">
        <v>174</v>
      </c>
      <c r="E148" s="147" t="s">
        <v>973</v>
      </c>
      <c r="F148" s="220" t="s">
        <v>974</v>
      </c>
      <c r="G148" s="220"/>
      <c r="H148" s="220"/>
      <c r="I148" s="220"/>
      <c r="J148" s="148" t="s">
        <v>177</v>
      </c>
      <c r="K148" s="149">
        <v>494</v>
      </c>
      <c r="L148" s="221"/>
      <c r="M148" s="221"/>
      <c r="N148" s="221">
        <f t="shared" si="10"/>
        <v>0</v>
      </c>
      <c r="O148" s="221"/>
      <c r="P148" s="221"/>
      <c r="Q148" s="221"/>
      <c r="R148" s="150"/>
      <c r="T148" s="151" t="s">
        <v>5</v>
      </c>
      <c r="U148" s="41" t="s">
        <v>40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429</v>
      </c>
      <c r="AT148" s="19" t="s">
        <v>174</v>
      </c>
      <c r="AU148" s="19" t="s">
        <v>111</v>
      </c>
      <c r="AY148" s="19" t="s">
        <v>173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429</v>
      </c>
      <c r="BM148" s="19" t="s">
        <v>975</v>
      </c>
    </row>
    <row r="149" spans="2:65" s="1" customFormat="1" ht="16.5" customHeight="1">
      <c r="B149" s="145"/>
      <c r="C149" s="146" t="s">
        <v>273</v>
      </c>
      <c r="D149" s="146" t="s">
        <v>174</v>
      </c>
      <c r="E149" s="147" t="s">
        <v>976</v>
      </c>
      <c r="F149" s="220" t="s">
        <v>977</v>
      </c>
      <c r="G149" s="220"/>
      <c r="H149" s="220"/>
      <c r="I149" s="220"/>
      <c r="J149" s="148" t="s">
        <v>177</v>
      </c>
      <c r="K149" s="149">
        <v>272</v>
      </c>
      <c r="L149" s="221"/>
      <c r="M149" s="221"/>
      <c r="N149" s="221">
        <f t="shared" si="10"/>
        <v>0</v>
      </c>
      <c r="O149" s="221"/>
      <c r="P149" s="221"/>
      <c r="Q149" s="221"/>
      <c r="R149" s="150"/>
      <c r="T149" s="151" t="s">
        <v>5</v>
      </c>
      <c r="U149" s="41" t="s">
        <v>40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429</v>
      </c>
      <c r="AT149" s="19" t="s">
        <v>174</v>
      </c>
      <c r="AU149" s="19" t="s">
        <v>111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429</v>
      </c>
      <c r="BM149" s="19" t="s">
        <v>978</v>
      </c>
    </row>
    <row r="150" spans="2:65" s="1" customFormat="1" ht="16.5" customHeight="1">
      <c r="B150" s="145"/>
      <c r="C150" s="146" t="s">
        <v>277</v>
      </c>
      <c r="D150" s="146" t="s">
        <v>174</v>
      </c>
      <c r="E150" s="147" t="s">
        <v>979</v>
      </c>
      <c r="F150" s="220" t="s">
        <v>980</v>
      </c>
      <c r="G150" s="220"/>
      <c r="H150" s="220"/>
      <c r="I150" s="220"/>
      <c r="J150" s="148" t="s">
        <v>186</v>
      </c>
      <c r="K150" s="149">
        <v>1</v>
      </c>
      <c r="L150" s="221"/>
      <c r="M150" s="221"/>
      <c r="N150" s="221">
        <f t="shared" si="10"/>
        <v>0</v>
      </c>
      <c r="O150" s="221"/>
      <c r="P150" s="221"/>
      <c r="Q150" s="221"/>
      <c r="R150" s="150"/>
      <c r="T150" s="151" t="s">
        <v>5</v>
      </c>
      <c r="U150" s="41" t="s">
        <v>40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429</v>
      </c>
      <c r="AT150" s="19" t="s">
        <v>174</v>
      </c>
      <c r="AU150" s="19" t="s">
        <v>111</v>
      </c>
      <c r="AY150" s="19" t="s">
        <v>173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429</v>
      </c>
      <c r="BM150" s="19" t="s">
        <v>981</v>
      </c>
    </row>
    <row r="151" spans="2:65" s="1" customFormat="1" ht="25.5" customHeight="1">
      <c r="B151" s="145"/>
      <c r="C151" s="146" t="s">
        <v>281</v>
      </c>
      <c r="D151" s="146" t="s">
        <v>174</v>
      </c>
      <c r="E151" s="147" t="s">
        <v>982</v>
      </c>
      <c r="F151" s="220" t="s">
        <v>983</v>
      </c>
      <c r="G151" s="220"/>
      <c r="H151" s="220"/>
      <c r="I151" s="220"/>
      <c r="J151" s="148" t="s">
        <v>186</v>
      </c>
      <c r="K151" s="149">
        <v>1</v>
      </c>
      <c r="L151" s="221"/>
      <c r="M151" s="221"/>
      <c r="N151" s="221">
        <f t="shared" si="10"/>
        <v>0</v>
      </c>
      <c r="O151" s="221"/>
      <c r="P151" s="221"/>
      <c r="Q151" s="221"/>
      <c r="R151" s="150"/>
      <c r="T151" s="151" t="s">
        <v>5</v>
      </c>
      <c r="U151" s="41" t="s">
        <v>40</v>
      </c>
      <c r="V151" s="152">
        <v>23.505</v>
      </c>
      <c r="W151" s="152">
        <f t="shared" si="11"/>
        <v>23.505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R151" s="19" t="s">
        <v>429</v>
      </c>
      <c r="AT151" s="19" t="s">
        <v>174</v>
      </c>
      <c r="AU151" s="19" t="s">
        <v>111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429</v>
      </c>
      <c r="BM151" s="19" t="s">
        <v>984</v>
      </c>
    </row>
    <row r="152" spans="2:65" s="1" customFormat="1" ht="38.25" customHeight="1">
      <c r="B152" s="145"/>
      <c r="C152" s="146" t="s">
        <v>285</v>
      </c>
      <c r="D152" s="146" t="s">
        <v>174</v>
      </c>
      <c r="E152" s="147" t="s">
        <v>985</v>
      </c>
      <c r="F152" s="220" t="s">
        <v>986</v>
      </c>
      <c r="G152" s="220"/>
      <c r="H152" s="220"/>
      <c r="I152" s="220"/>
      <c r="J152" s="148" t="s">
        <v>987</v>
      </c>
      <c r="K152" s="149">
        <v>54</v>
      </c>
      <c r="L152" s="221"/>
      <c r="M152" s="221"/>
      <c r="N152" s="221">
        <f t="shared" si="10"/>
        <v>0</v>
      </c>
      <c r="O152" s="221"/>
      <c r="P152" s="221"/>
      <c r="Q152" s="221"/>
      <c r="R152" s="150"/>
      <c r="T152" s="151" t="s">
        <v>5</v>
      </c>
      <c r="U152" s="41" t="s">
        <v>40</v>
      </c>
      <c r="V152" s="152">
        <v>2</v>
      </c>
      <c r="W152" s="152">
        <f t="shared" si="11"/>
        <v>108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178</v>
      </c>
      <c r="AT152" s="19" t="s">
        <v>174</v>
      </c>
      <c r="AU152" s="19" t="s">
        <v>111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178</v>
      </c>
      <c r="BM152" s="19" t="s">
        <v>988</v>
      </c>
    </row>
    <row r="153" spans="2:63" s="10" customFormat="1" ht="29.85" customHeight="1">
      <c r="B153" s="134"/>
      <c r="C153" s="135"/>
      <c r="D153" s="144" t="s">
        <v>902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28">
        <f>BK153</f>
        <v>0</v>
      </c>
      <c r="O153" s="229"/>
      <c r="P153" s="229"/>
      <c r="Q153" s="229"/>
      <c r="R153" s="137"/>
      <c r="T153" s="138"/>
      <c r="U153" s="135"/>
      <c r="V153" s="135"/>
      <c r="W153" s="139">
        <f>SUM(W154:W178)</f>
        <v>595.1680049999999</v>
      </c>
      <c r="X153" s="135"/>
      <c r="Y153" s="139">
        <f>SUM(Y154:Y178)</f>
        <v>253.34791375</v>
      </c>
      <c r="Z153" s="135"/>
      <c r="AA153" s="140">
        <f>SUM(AA154:AA178)</f>
        <v>14.229600000000001</v>
      </c>
      <c r="AR153" s="141" t="s">
        <v>183</v>
      </c>
      <c r="AT153" s="142" t="s">
        <v>74</v>
      </c>
      <c r="AU153" s="142" t="s">
        <v>83</v>
      </c>
      <c r="AY153" s="141" t="s">
        <v>173</v>
      </c>
      <c r="BK153" s="143">
        <f>SUM(BK154:BK178)</f>
        <v>0</v>
      </c>
    </row>
    <row r="154" spans="2:65" s="1" customFormat="1" ht="38.25" customHeight="1">
      <c r="B154" s="145"/>
      <c r="C154" s="146" t="s">
        <v>289</v>
      </c>
      <c r="D154" s="146" t="s">
        <v>174</v>
      </c>
      <c r="E154" s="147" t="s">
        <v>184</v>
      </c>
      <c r="F154" s="220" t="s">
        <v>989</v>
      </c>
      <c r="G154" s="220"/>
      <c r="H154" s="220"/>
      <c r="I154" s="220"/>
      <c r="J154" s="148" t="s">
        <v>186</v>
      </c>
      <c r="K154" s="149">
        <v>12</v>
      </c>
      <c r="L154" s="221"/>
      <c r="M154" s="221"/>
      <c r="N154" s="221">
        <f aca="true" t="shared" si="20" ref="N154:N178">ROUND(L154*K154,2)</f>
        <v>0</v>
      </c>
      <c r="O154" s="221"/>
      <c r="P154" s="221"/>
      <c r="Q154" s="221"/>
      <c r="R154" s="150"/>
      <c r="T154" s="151" t="s">
        <v>5</v>
      </c>
      <c r="U154" s="41" t="s">
        <v>40</v>
      </c>
      <c r="V154" s="152">
        <v>0.77</v>
      </c>
      <c r="W154" s="152">
        <f aca="true" t="shared" si="21" ref="W154:W178">V154*K154</f>
        <v>9.24</v>
      </c>
      <c r="X154" s="152">
        <v>0.0008</v>
      </c>
      <c r="Y154" s="152">
        <f aca="true" t="shared" si="22" ref="Y154:Y178">X154*K154</f>
        <v>0.009600000000000001</v>
      </c>
      <c r="Z154" s="152">
        <v>0</v>
      </c>
      <c r="AA154" s="153">
        <f aca="true" t="shared" si="23" ref="AA154:AA178">Z154*K154</f>
        <v>0</v>
      </c>
      <c r="AR154" s="19" t="s">
        <v>178</v>
      </c>
      <c r="AT154" s="19" t="s">
        <v>174</v>
      </c>
      <c r="AU154" s="19" t="s">
        <v>111</v>
      </c>
      <c r="AY154" s="19" t="s">
        <v>173</v>
      </c>
      <c r="BE154" s="154">
        <f aca="true" t="shared" si="24" ref="BE154:BE178">IF(U154="základní",N154,0)</f>
        <v>0</v>
      </c>
      <c r="BF154" s="154">
        <f aca="true" t="shared" si="25" ref="BF154:BF178">IF(U154="snížená",N154,0)</f>
        <v>0</v>
      </c>
      <c r="BG154" s="154">
        <f aca="true" t="shared" si="26" ref="BG154:BG178">IF(U154="zákl. přenesená",N154,0)</f>
        <v>0</v>
      </c>
      <c r="BH154" s="154">
        <f aca="true" t="shared" si="27" ref="BH154:BH178">IF(U154="sníž. přenesená",N154,0)</f>
        <v>0</v>
      </c>
      <c r="BI154" s="154">
        <f aca="true" t="shared" si="28" ref="BI154:BI178">IF(U154="nulová",N154,0)</f>
        <v>0</v>
      </c>
      <c r="BJ154" s="19" t="s">
        <v>83</v>
      </c>
      <c r="BK154" s="154">
        <f aca="true" t="shared" si="29" ref="BK154:BK178">ROUND(L154*K154,2)</f>
        <v>0</v>
      </c>
      <c r="BL154" s="19" t="s">
        <v>178</v>
      </c>
      <c r="BM154" s="19" t="s">
        <v>990</v>
      </c>
    </row>
    <row r="155" spans="2:65" s="1" customFormat="1" ht="38.25" customHeight="1">
      <c r="B155" s="145"/>
      <c r="C155" s="146" t="s">
        <v>293</v>
      </c>
      <c r="D155" s="146" t="s">
        <v>174</v>
      </c>
      <c r="E155" s="147" t="s">
        <v>188</v>
      </c>
      <c r="F155" s="220" t="s">
        <v>991</v>
      </c>
      <c r="G155" s="220"/>
      <c r="H155" s="220"/>
      <c r="I155" s="220"/>
      <c r="J155" s="148" t="s">
        <v>186</v>
      </c>
      <c r="K155" s="149">
        <v>12</v>
      </c>
      <c r="L155" s="221"/>
      <c r="M155" s="221"/>
      <c r="N155" s="221">
        <f t="shared" si="20"/>
        <v>0</v>
      </c>
      <c r="O155" s="221"/>
      <c r="P155" s="221"/>
      <c r="Q155" s="221"/>
      <c r="R155" s="150"/>
      <c r="T155" s="151" t="s">
        <v>5</v>
      </c>
      <c r="U155" s="41" t="s">
        <v>40</v>
      </c>
      <c r="V155" s="152">
        <v>0.56</v>
      </c>
      <c r="W155" s="152">
        <f t="shared" si="21"/>
        <v>6.720000000000001</v>
      </c>
      <c r="X155" s="152">
        <v>0</v>
      </c>
      <c r="Y155" s="152">
        <f t="shared" si="22"/>
        <v>0</v>
      </c>
      <c r="Z155" s="152">
        <v>0</v>
      </c>
      <c r="AA155" s="153">
        <f t="shared" si="23"/>
        <v>0</v>
      </c>
      <c r="AR155" s="19" t="s">
        <v>178</v>
      </c>
      <c r="AT155" s="19" t="s">
        <v>174</v>
      </c>
      <c r="AU155" s="19" t="s">
        <v>111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992</v>
      </c>
    </row>
    <row r="156" spans="2:65" s="1" customFormat="1" ht="38.25" customHeight="1">
      <c r="B156" s="145"/>
      <c r="C156" s="146" t="s">
        <v>297</v>
      </c>
      <c r="D156" s="146" t="s">
        <v>174</v>
      </c>
      <c r="E156" s="147" t="s">
        <v>993</v>
      </c>
      <c r="F156" s="220" t="s">
        <v>994</v>
      </c>
      <c r="G156" s="220"/>
      <c r="H156" s="220"/>
      <c r="I156" s="220"/>
      <c r="J156" s="148" t="s">
        <v>177</v>
      </c>
      <c r="K156" s="149">
        <v>529</v>
      </c>
      <c r="L156" s="221"/>
      <c r="M156" s="221"/>
      <c r="N156" s="221">
        <f t="shared" si="20"/>
        <v>0</v>
      </c>
      <c r="O156" s="221"/>
      <c r="P156" s="221"/>
      <c r="Q156" s="221"/>
      <c r="R156" s="150"/>
      <c r="T156" s="151" t="s">
        <v>5</v>
      </c>
      <c r="U156" s="41" t="s">
        <v>40</v>
      </c>
      <c r="V156" s="152">
        <v>0.43</v>
      </c>
      <c r="W156" s="152">
        <f t="shared" si="21"/>
        <v>227.47</v>
      </c>
      <c r="X156" s="152">
        <v>0.00012</v>
      </c>
      <c r="Y156" s="152">
        <f t="shared" si="22"/>
        <v>0.06348</v>
      </c>
      <c r="Z156" s="152">
        <v>0</v>
      </c>
      <c r="AA156" s="153">
        <f t="shared" si="23"/>
        <v>0</v>
      </c>
      <c r="AR156" s="19" t="s">
        <v>178</v>
      </c>
      <c r="AT156" s="19" t="s">
        <v>174</v>
      </c>
      <c r="AU156" s="19" t="s">
        <v>111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995</v>
      </c>
    </row>
    <row r="157" spans="2:65" s="1" customFormat="1" ht="38.25" customHeight="1">
      <c r="B157" s="145"/>
      <c r="C157" s="146" t="s">
        <v>301</v>
      </c>
      <c r="D157" s="146" t="s">
        <v>174</v>
      </c>
      <c r="E157" s="147" t="s">
        <v>996</v>
      </c>
      <c r="F157" s="220" t="s">
        <v>997</v>
      </c>
      <c r="G157" s="220"/>
      <c r="H157" s="220"/>
      <c r="I157" s="220"/>
      <c r="J157" s="148" t="s">
        <v>177</v>
      </c>
      <c r="K157" s="149">
        <v>529</v>
      </c>
      <c r="L157" s="221"/>
      <c r="M157" s="221"/>
      <c r="N157" s="221">
        <f t="shared" si="20"/>
        <v>0</v>
      </c>
      <c r="O157" s="221"/>
      <c r="P157" s="221"/>
      <c r="Q157" s="221"/>
      <c r="R157" s="150"/>
      <c r="T157" s="151" t="s">
        <v>5</v>
      </c>
      <c r="U157" s="41" t="s">
        <v>40</v>
      </c>
      <c r="V157" s="152">
        <v>0.22</v>
      </c>
      <c r="W157" s="152">
        <f t="shared" si="21"/>
        <v>116.38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111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998</v>
      </c>
    </row>
    <row r="158" spans="2:65" s="1" customFormat="1" ht="16.5" customHeight="1">
      <c r="B158" s="145"/>
      <c r="C158" s="146" t="s">
        <v>305</v>
      </c>
      <c r="D158" s="146" t="s">
        <v>174</v>
      </c>
      <c r="E158" s="147" t="s">
        <v>999</v>
      </c>
      <c r="F158" s="220" t="s">
        <v>1000</v>
      </c>
      <c r="G158" s="220"/>
      <c r="H158" s="220"/>
      <c r="I158" s="220"/>
      <c r="J158" s="148" t="s">
        <v>202</v>
      </c>
      <c r="K158" s="149">
        <v>6.468</v>
      </c>
      <c r="L158" s="221"/>
      <c r="M158" s="221"/>
      <c r="N158" s="221">
        <f t="shared" si="20"/>
        <v>0</v>
      </c>
      <c r="O158" s="221"/>
      <c r="P158" s="221"/>
      <c r="Q158" s="221"/>
      <c r="R158" s="150"/>
      <c r="T158" s="151" t="s">
        <v>5</v>
      </c>
      <c r="U158" s="41" t="s">
        <v>40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2.2</v>
      </c>
      <c r="AA158" s="153">
        <f t="shared" si="23"/>
        <v>14.229600000000001</v>
      </c>
      <c r="AR158" s="19" t="s">
        <v>429</v>
      </c>
      <c r="AT158" s="19" t="s">
        <v>174</v>
      </c>
      <c r="AU158" s="19" t="s">
        <v>111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429</v>
      </c>
      <c r="BM158" s="19" t="s">
        <v>1001</v>
      </c>
    </row>
    <row r="159" spans="2:65" s="1" customFormat="1" ht="16.5" customHeight="1">
      <c r="B159" s="145"/>
      <c r="C159" s="146" t="s">
        <v>309</v>
      </c>
      <c r="D159" s="146" t="s">
        <v>174</v>
      </c>
      <c r="E159" s="147" t="s">
        <v>1002</v>
      </c>
      <c r="F159" s="220" t="s">
        <v>1003</v>
      </c>
      <c r="G159" s="220"/>
      <c r="H159" s="220"/>
      <c r="I159" s="220"/>
      <c r="J159" s="148" t="s">
        <v>232</v>
      </c>
      <c r="K159" s="149">
        <v>15.55</v>
      </c>
      <c r="L159" s="221"/>
      <c r="M159" s="221"/>
      <c r="N159" s="221">
        <f t="shared" si="20"/>
        <v>0</v>
      </c>
      <c r="O159" s="221"/>
      <c r="P159" s="221"/>
      <c r="Q159" s="221"/>
      <c r="R159" s="150"/>
      <c r="T159" s="151" t="s">
        <v>5</v>
      </c>
      <c r="U159" s="41" t="s">
        <v>40</v>
      </c>
      <c r="V159" s="152">
        <v>0.772</v>
      </c>
      <c r="W159" s="152">
        <f t="shared" si="21"/>
        <v>12.004600000000002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R159" s="19" t="s">
        <v>429</v>
      </c>
      <c r="AT159" s="19" t="s">
        <v>174</v>
      </c>
      <c r="AU159" s="19" t="s">
        <v>111</v>
      </c>
      <c r="AY159" s="19" t="s">
        <v>173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429</v>
      </c>
      <c r="BM159" s="19" t="s">
        <v>1004</v>
      </c>
    </row>
    <row r="160" spans="2:65" s="1" customFormat="1" ht="25.5" customHeight="1">
      <c r="B160" s="145"/>
      <c r="C160" s="146" t="s">
        <v>313</v>
      </c>
      <c r="D160" s="146" t="s">
        <v>174</v>
      </c>
      <c r="E160" s="147" t="s">
        <v>1005</v>
      </c>
      <c r="F160" s="220" t="s">
        <v>1006</v>
      </c>
      <c r="G160" s="220"/>
      <c r="H160" s="220"/>
      <c r="I160" s="220"/>
      <c r="J160" s="148" t="s">
        <v>232</v>
      </c>
      <c r="K160" s="149">
        <v>15.55</v>
      </c>
      <c r="L160" s="221"/>
      <c r="M160" s="221"/>
      <c r="N160" s="221">
        <f t="shared" si="20"/>
        <v>0</v>
      </c>
      <c r="O160" s="221"/>
      <c r="P160" s="221"/>
      <c r="Q160" s="221"/>
      <c r="R160" s="150"/>
      <c r="T160" s="151" t="s">
        <v>5</v>
      </c>
      <c r="U160" s="41" t="s">
        <v>40</v>
      </c>
      <c r="V160" s="152">
        <v>0.008</v>
      </c>
      <c r="W160" s="152">
        <f t="shared" si="21"/>
        <v>0.12440000000000001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R160" s="19" t="s">
        <v>429</v>
      </c>
      <c r="AT160" s="19" t="s">
        <v>174</v>
      </c>
      <c r="AU160" s="19" t="s">
        <v>111</v>
      </c>
      <c r="AY160" s="19" t="s">
        <v>173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429</v>
      </c>
      <c r="BM160" s="19" t="s">
        <v>1007</v>
      </c>
    </row>
    <row r="161" spans="2:65" s="1" customFormat="1" ht="25.5" customHeight="1">
      <c r="B161" s="145"/>
      <c r="C161" s="146" t="s">
        <v>317</v>
      </c>
      <c r="D161" s="146" t="s">
        <v>174</v>
      </c>
      <c r="E161" s="147" t="s">
        <v>430</v>
      </c>
      <c r="F161" s="220" t="s">
        <v>1008</v>
      </c>
      <c r="G161" s="220"/>
      <c r="H161" s="220"/>
      <c r="I161" s="220"/>
      <c r="J161" s="148" t="s">
        <v>232</v>
      </c>
      <c r="K161" s="149">
        <v>15.55</v>
      </c>
      <c r="L161" s="221"/>
      <c r="M161" s="221"/>
      <c r="N161" s="221">
        <f t="shared" si="20"/>
        <v>0</v>
      </c>
      <c r="O161" s="221"/>
      <c r="P161" s="221"/>
      <c r="Q161" s="221"/>
      <c r="R161" s="150"/>
      <c r="T161" s="151" t="s">
        <v>5</v>
      </c>
      <c r="U161" s="41" t="s">
        <v>40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R161" s="19" t="s">
        <v>178</v>
      </c>
      <c r="AT161" s="19" t="s">
        <v>174</v>
      </c>
      <c r="AU161" s="19" t="s">
        <v>111</v>
      </c>
      <c r="AY161" s="19" t="s">
        <v>173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83</v>
      </c>
      <c r="BK161" s="154">
        <f t="shared" si="29"/>
        <v>0</v>
      </c>
      <c r="BL161" s="19" t="s">
        <v>178</v>
      </c>
      <c r="BM161" s="19" t="s">
        <v>1009</v>
      </c>
    </row>
    <row r="162" spans="2:65" s="1" customFormat="1" ht="25.5" customHeight="1">
      <c r="B162" s="145"/>
      <c r="C162" s="146" t="s">
        <v>321</v>
      </c>
      <c r="D162" s="146" t="s">
        <v>174</v>
      </c>
      <c r="E162" s="147" t="s">
        <v>1010</v>
      </c>
      <c r="F162" s="220" t="s">
        <v>1011</v>
      </c>
      <c r="G162" s="220"/>
      <c r="H162" s="220"/>
      <c r="I162" s="220"/>
      <c r="J162" s="148" t="s">
        <v>202</v>
      </c>
      <c r="K162" s="149">
        <v>10.935</v>
      </c>
      <c r="L162" s="221"/>
      <c r="M162" s="221"/>
      <c r="N162" s="221">
        <f t="shared" si="20"/>
        <v>0</v>
      </c>
      <c r="O162" s="221"/>
      <c r="P162" s="221"/>
      <c r="Q162" s="221"/>
      <c r="R162" s="150"/>
      <c r="T162" s="151" t="s">
        <v>5</v>
      </c>
      <c r="U162" s="41" t="s">
        <v>40</v>
      </c>
      <c r="V162" s="152">
        <v>0.628</v>
      </c>
      <c r="W162" s="152">
        <f t="shared" si="21"/>
        <v>6.86718</v>
      </c>
      <c r="X162" s="152">
        <v>0.01267</v>
      </c>
      <c r="Y162" s="152">
        <f t="shared" si="22"/>
        <v>0.13854645000000002</v>
      </c>
      <c r="Z162" s="152">
        <v>0</v>
      </c>
      <c r="AA162" s="153">
        <f t="shared" si="23"/>
        <v>0</v>
      </c>
      <c r="AR162" s="19" t="s">
        <v>429</v>
      </c>
      <c r="AT162" s="19" t="s">
        <v>174</v>
      </c>
      <c r="AU162" s="19" t="s">
        <v>111</v>
      </c>
      <c r="AY162" s="19" t="s">
        <v>173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83</v>
      </c>
      <c r="BK162" s="154">
        <f t="shared" si="29"/>
        <v>0</v>
      </c>
      <c r="BL162" s="19" t="s">
        <v>429</v>
      </c>
      <c r="BM162" s="19" t="s">
        <v>1012</v>
      </c>
    </row>
    <row r="163" spans="2:65" s="1" customFormat="1" ht="25.5" customHeight="1">
      <c r="B163" s="145"/>
      <c r="C163" s="146" t="s">
        <v>325</v>
      </c>
      <c r="D163" s="146" t="s">
        <v>174</v>
      </c>
      <c r="E163" s="147" t="s">
        <v>1013</v>
      </c>
      <c r="F163" s="220" t="s">
        <v>1014</v>
      </c>
      <c r="G163" s="220"/>
      <c r="H163" s="220"/>
      <c r="I163" s="220"/>
      <c r="J163" s="148" t="s">
        <v>186</v>
      </c>
      <c r="K163" s="149">
        <v>15</v>
      </c>
      <c r="L163" s="221"/>
      <c r="M163" s="221"/>
      <c r="N163" s="221">
        <f t="shared" si="20"/>
        <v>0</v>
      </c>
      <c r="O163" s="221"/>
      <c r="P163" s="221"/>
      <c r="Q163" s="221"/>
      <c r="R163" s="150"/>
      <c r="T163" s="151" t="s">
        <v>5</v>
      </c>
      <c r="U163" s="41" t="s">
        <v>40</v>
      </c>
      <c r="V163" s="152">
        <v>0</v>
      </c>
      <c r="W163" s="152">
        <f t="shared" si="21"/>
        <v>0</v>
      </c>
      <c r="X163" s="152">
        <v>0</v>
      </c>
      <c r="Y163" s="152">
        <f t="shared" si="22"/>
        <v>0</v>
      </c>
      <c r="Z163" s="152">
        <v>0</v>
      </c>
      <c r="AA163" s="153">
        <f t="shared" si="23"/>
        <v>0</v>
      </c>
      <c r="AR163" s="19" t="s">
        <v>429</v>
      </c>
      <c r="AT163" s="19" t="s">
        <v>174</v>
      </c>
      <c r="AU163" s="19" t="s">
        <v>111</v>
      </c>
      <c r="AY163" s="19" t="s">
        <v>173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83</v>
      </c>
      <c r="BK163" s="154">
        <f t="shared" si="29"/>
        <v>0</v>
      </c>
      <c r="BL163" s="19" t="s">
        <v>429</v>
      </c>
      <c r="BM163" s="19" t="s">
        <v>1015</v>
      </c>
    </row>
    <row r="164" spans="2:65" s="1" customFormat="1" ht="38.25" customHeight="1">
      <c r="B164" s="145"/>
      <c r="C164" s="146" t="s">
        <v>329</v>
      </c>
      <c r="D164" s="146" t="s">
        <v>174</v>
      </c>
      <c r="E164" s="147" t="s">
        <v>1016</v>
      </c>
      <c r="F164" s="220" t="s">
        <v>1017</v>
      </c>
      <c r="G164" s="220"/>
      <c r="H164" s="220"/>
      <c r="I164" s="220"/>
      <c r="J164" s="148" t="s">
        <v>202</v>
      </c>
      <c r="K164" s="149">
        <v>7.025</v>
      </c>
      <c r="L164" s="221"/>
      <c r="M164" s="221"/>
      <c r="N164" s="221">
        <f t="shared" si="20"/>
        <v>0</v>
      </c>
      <c r="O164" s="221"/>
      <c r="P164" s="221"/>
      <c r="Q164" s="221"/>
      <c r="R164" s="150"/>
      <c r="T164" s="151" t="s">
        <v>5</v>
      </c>
      <c r="U164" s="41" t="s">
        <v>40</v>
      </c>
      <c r="V164" s="152">
        <v>1.038</v>
      </c>
      <c r="W164" s="152">
        <f t="shared" si="21"/>
        <v>7.291950000000001</v>
      </c>
      <c r="X164" s="152">
        <v>2.55178</v>
      </c>
      <c r="Y164" s="152">
        <f t="shared" si="22"/>
        <v>17.9262545</v>
      </c>
      <c r="Z164" s="152">
        <v>0</v>
      </c>
      <c r="AA164" s="153">
        <f t="shared" si="23"/>
        <v>0</v>
      </c>
      <c r="AR164" s="19" t="s">
        <v>429</v>
      </c>
      <c r="AT164" s="19" t="s">
        <v>174</v>
      </c>
      <c r="AU164" s="19" t="s">
        <v>111</v>
      </c>
      <c r="AY164" s="19" t="s">
        <v>173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83</v>
      </c>
      <c r="BK164" s="154">
        <f t="shared" si="29"/>
        <v>0</v>
      </c>
      <c r="BL164" s="19" t="s">
        <v>429</v>
      </c>
      <c r="BM164" s="19" t="s">
        <v>1018</v>
      </c>
    </row>
    <row r="165" spans="2:65" s="1" customFormat="1" ht="25.5" customHeight="1">
      <c r="B165" s="145"/>
      <c r="C165" s="146" t="s">
        <v>333</v>
      </c>
      <c r="D165" s="146" t="s">
        <v>174</v>
      </c>
      <c r="E165" s="147" t="s">
        <v>1019</v>
      </c>
      <c r="F165" s="220" t="s">
        <v>1020</v>
      </c>
      <c r="G165" s="220"/>
      <c r="H165" s="220"/>
      <c r="I165" s="220"/>
      <c r="J165" s="148" t="s">
        <v>202</v>
      </c>
      <c r="K165" s="149">
        <v>74.06</v>
      </c>
      <c r="L165" s="221"/>
      <c r="M165" s="221"/>
      <c r="N165" s="221">
        <f t="shared" si="20"/>
        <v>0</v>
      </c>
      <c r="O165" s="221"/>
      <c r="P165" s="221"/>
      <c r="Q165" s="221"/>
      <c r="R165" s="150"/>
      <c r="T165" s="151" t="s">
        <v>5</v>
      </c>
      <c r="U165" s="41" t="s">
        <v>40</v>
      </c>
      <c r="V165" s="152">
        <v>0.689</v>
      </c>
      <c r="W165" s="152">
        <f t="shared" si="21"/>
        <v>51.027339999999995</v>
      </c>
      <c r="X165" s="152">
        <v>0.00968</v>
      </c>
      <c r="Y165" s="152">
        <f t="shared" si="22"/>
        <v>0.7169008</v>
      </c>
      <c r="Z165" s="152">
        <v>0</v>
      </c>
      <c r="AA165" s="153">
        <f t="shared" si="23"/>
        <v>0</v>
      </c>
      <c r="AR165" s="19" t="s">
        <v>429</v>
      </c>
      <c r="AT165" s="19" t="s">
        <v>174</v>
      </c>
      <c r="AU165" s="19" t="s">
        <v>111</v>
      </c>
      <c r="AY165" s="19" t="s">
        <v>173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429</v>
      </c>
      <c r="BM165" s="19" t="s">
        <v>1021</v>
      </c>
    </row>
    <row r="166" spans="2:65" s="1" customFormat="1" ht="38.25" customHeight="1">
      <c r="B166" s="145"/>
      <c r="C166" s="146" t="s">
        <v>337</v>
      </c>
      <c r="D166" s="146" t="s">
        <v>174</v>
      </c>
      <c r="E166" s="147" t="s">
        <v>1022</v>
      </c>
      <c r="F166" s="220" t="s">
        <v>1023</v>
      </c>
      <c r="G166" s="220"/>
      <c r="H166" s="220"/>
      <c r="I166" s="220"/>
      <c r="J166" s="148" t="s">
        <v>177</v>
      </c>
      <c r="K166" s="149">
        <v>529</v>
      </c>
      <c r="L166" s="221"/>
      <c r="M166" s="221"/>
      <c r="N166" s="221">
        <f t="shared" si="20"/>
        <v>0</v>
      </c>
      <c r="O166" s="221"/>
      <c r="P166" s="221"/>
      <c r="Q166" s="221"/>
      <c r="R166" s="150"/>
      <c r="T166" s="151" t="s">
        <v>5</v>
      </c>
      <c r="U166" s="41" t="s">
        <v>40</v>
      </c>
      <c r="V166" s="152">
        <v>0.073</v>
      </c>
      <c r="W166" s="152">
        <f t="shared" si="21"/>
        <v>38.617</v>
      </c>
      <c r="X166" s="152">
        <v>0.203</v>
      </c>
      <c r="Y166" s="152">
        <f t="shared" si="22"/>
        <v>107.387</v>
      </c>
      <c r="Z166" s="152">
        <v>0</v>
      </c>
      <c r="AA166" s="153">
        <f t="shared" si="23"/>
        <v>0</v>
      </c>
      <c r="AR166" s="19" t="s">
        <v>429</v>
      </c>
      <c r="AT166" s="19" t="s">
        <v>174</v>
      </c>
      <c r="AU166" s="19" t="s">
        <v>111</v>
      </c>
      <c r="AY166" s="19" t="s">
        <v>173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429</v>
      </c>
      <c r="BM166" s="19" t="s">
        <v>1024</v>
      </c>
    </row>
    <row r="167" spans="2:65" s="1" customFormat="1" ht="25.5" customHeight="1">
      <c r="B167" s="145"/>
      <c r="C167" s="146" t="s">
        <v>341</v>
      </c>
      <c r="D167" s="146" t="s">
        <v>174</v>
      </c>
      <c r="E167" s="147" t="s">
        <v>1025</v>
      </c>
      <c r="F167" s="220" t="s">
        <v>1026</v>
      </c>
      <c r="G167" s="220"/>
      <c r="H167" s="220"/>
      <c r="I167" s="220"/>
      <c r="J167" s="148" t="s">
        <v>186</v>
      </c>
      <c r="K167" s="169">
        <v>43</v>
      </c>
      <c r="L167" s="221"/>
      <c r="M167" s="221"/>
      <c r="N167" s="221">
        <f t="shared" si="20"/>
        <v>0</v>
      </c>
      <c r="O167" s="221"/>
      <c r="P167" s="221"/>
      <c r="Q167" s="221"/>
      <c r="R167" s="150"/>
      <c r="T167" s="151" t="s">
        <v>5</v>
      </c>
      <c r="U167" s="41" t="s">
        <v>40</v>
      </c>
      <c r="V167" s="152">
        <v>0.019</v>
      </c>
      <c r="W167" s="152">
        <f t="shared" si="21"/>
        <v>0.817</v>
      </c>
      <c r="X167" s="152">
        <v>0.0038</v>
      </c>
      <c r="Y167" s="152">
        <f t="shared" si="22"/>
        <v>0.1634</v>
      </c>
      <c r="Z167" s="152">
        <v>0</v>
      </c>
      <c r="AA167" s="153">
        <f t="shared" si="23"/>
        <v>0</v>
      </c>
      <c r="AR167" s="19" t="s">
        <v>429</v>
      </c>
      <c r="AT167" s="19" t="s">
        <v>174</v>
      </c>
      <c r="AU167" s="19" t="s">
        <v>111</v>
      </c>
      <c r="AY167" s="19" t="s">
        <v>173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429</v>
      </c>
      <c r="BM167" s="19" t="s">
        <v>1027</v>
      </c>
    </row>
    <row r="168" spans="2:65" s="1" customFormat="1" ht="25.5" customHeight="1">
      <c r="B168" s="145"/>
      <c r="C168" s="146" t="s">
        <v>345</v>
      </c>
      <c r="D168" s="146" t="s">
        <v>174</v>
      </c>
      <c r="E168" s="147" t="s">
        <v>1028</v>
      </c>
      <c r="F168" s="220" t="s">
        <v>1029</v>
      </c>
      <c r="G168" s="220"/>
      <c r="H168" s="220"/>
      <c r="I168" s="220"/>
      <c r="J168" s="148" t="s">
        <v>186</v>
      </c>
      <c r="K168" s="169">
        <v>43</v>
      </c>
      <c r="L168" s="221"/>
      <c r="M168" s="221"/>
      <c r="N168" s="221">
        <f t="shared" si="20"/>
        <v>0</v>
      </c>
      <c r="O168" s="221"/>
      <c r="P168" s="221"/>
      <c r="Q168" s="221"/>
      <c r="R168" s="150"/>
      <c r="T168" s="151" t="s">
        <v>5</v>
      </c>
      <c r="U168" s="41" t="s">
        <v>40</v>
      </c>
      <c r="V168" s="152">
        <v>0.019</v>
      </c>
      <c r="W168" s="152">
        <f t="shared" si="21"/>
        <v>0.817</v>
      </c>
      <c r="X168" s="152">
        <v>0.0076</v>
      </c>
      <c r="Y168" s="152">
        <f t="shared" si="22"/>
        <v>0.3268</v>
      </c>
      <c r="Z168" s="152">
        <v>0</v>
      </c>
      <c r="AA168" s="153">
        <f t="shared" si="23"/>
        <v>0</v>
      </c>
      <c r="AR168" s="19" t="s">
        <v>429</v>
      </c>
      <c r="AT168" s="19" t="s">
        <v>174</v>
      </c>
      <c r="AU168" s="19" t="s">
        <v>111</v>
      </c>
      <c r="AY168" s="19" t="s">
        <v>173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429</v>
      </c>
      <c r="BM168" s="19" t="s">
        <v>1030</v>
      </c>
    </row>
    <row r="169" spans="2:65" s="1" customFormat="1" ht="16.5" customHeight="1">
      <c r="B169" s="145"/>
      <c r="C169" s="146" t="s">
        <v>349</v>
      </c>
      <c r="D169" s="146" t="s">
        <v>174</v>
      </c>
      <c r="E169" s="147" t="s">
        <v>1031</v>
      </c>
      <c r="F169" s="220" t="s">
        <v>1032</v>
      </c>
      <c r="G169" s="220"/>
      <c r="H169" s="220"/>
      <c r="I169" s="220"/>
      <c r="J169" s="148" t="s">
        <v>177</v>
      </c>
      <c r="K169" s="149">
        <v>529</v>
      </c>
      <c r="L169" s="221"/>
      <c r="M169" s="221"/>
      <c r="N169" s="221">
        <f t="shared" si="20"/>
        <v>0</v>
      </c>
      <c r="O169" s="221"/>
      <c r="P169" s="221"/>
      <c r="Q169" s="221"/>
      <c r="R169" s="150"/>
      <c r="T169" s="151" t="s">
        <v>5</v>
      </c>
      <c r="U169" s="41" t="s">
        <v>40</v>
      </c>
      <c r="V169" s="152">
        <v>0.023</v>
      </c>
      <c r="W169" s="152">
        <f t="shared" si="21"/>
        <v>12.167</v>
      </c>
      <c r="X169" s="152">
        <v>7E-05</v>
      </c>
      <c r="Y169" s="152">
        <f t="shared" si="22"/>
        <v>0.037029999999999993</v>
      </c>
      <c r="Z169" s="152">
        <v>0</v>
      </c>
      <c r="AA169" s="153">
        <f t="shared" si="23"/>
        <v>0</v>
      </c>
      <c r="AR169" s="19" t="s">
        <v>429</v>
      </c>
      <c r="AT169" s="19" t="s">
        <v>174</v>
      </c>
      <c r="AU169" s="19" t="s">
        <v>111</v>
      </c>
      <c r="AY169" s="19" t="s">
        <v>173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429</v>
      </c>
      <c r="BM169" s="19" t="s">
        <v>1033</v>
      </c>
    </row>
    <row r="170" spans="2:65" s="1" customFormat="1" ht="16.5" customHeight="1">
      <c r="B170" s="145"/>
      <c r="C170" s="146" t="s">
        <v>353</v>
      </c>
      <c r="D170" s="146" t="s">
        <v>174</v>
      </c>
      <c r="E170" s="147" t="s">
        <v>1034</v>
      </c>
      <c r="F170" s="220" t="s">
        <v>1035</v>
      </c>
      <c r="G170" s="220"/>
      <c r="H170" s="220"/>
      <c r="I170" s="220"/>
      <c r="J170" s="148" t="s">
        <v>202</v>
      </c>
      <c r="K170" s="149">
        <v>74.06</v>
      </c>
      <c r="L170" s="221"/>
      <c r="M170" s="221"/>
      <c r="N170" s="221">
        <f t="shared" si="20"/>
        <v>0</v>
      </c>
      <c r="O170" s="221"/>
      <c r="P170" s="221"/>
      <c r="Q170" s="221"/>
      <c r="R170" s="150"/>
      <c r="T170" s="151" t="s">
        <v>5</v>
      </c>
      <c r="U170" s="41" t="s">
        <v>40</v>
      </c>
      <c r="V170" s="152">
        <v>0.138</v>
      </c>
      <c r="W170" s="152">
        <f t="shared" si="21"/>
        <v>10.22028</v>
      </c>
      <c r="X170" s="152">
        <v>0</v>
      </c>
      <c r="Y170" s="152">
        <f t="shared" si="22"/>
        <v>0</v>
      </c>
      <c r="Z170" s="152">
        <v>0</v>
      </c>
      <c r="AA170" s="153">
        <f t="shared" si="23"/>
        <v>0</v>
      </c>
      <c r="AR170" s="19" t="s">
        <v>429</v>
      </c>
      <c r="AT170" s="19" t="s">
        <v>174</v>
      </c>
      <c r="AU170" s="19" t="s">
        <v>111</v>
      </c>
      <c r="AY170" s="19" t="s">
        <v>173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429</v>
      </c>
      <c r="BM170" s="19" t="s">
        <v>1036</v>
      </c>
    </row>
    <row r="171" spans="2:65" s="1" customFormat="1" ht="16.5" customHeight="1">
      <c r="B171" s="145"/>
      <c r="C171" s="155" t="s">
        <v>357</v>
      </c>
      <c r="D171" s="155" t="s">
        <v>238</v>
      </c>
      <c r="E171" s="156" t="s">
        <v>1037</v>
      </c>
      <c r="F171" s="235" t="s">
        <v>1038</v>
      </c>
      <c r="G171" s="235"/>
      <c r="H171" s="235"/>
      <c r="I171" s="235"/>
      <c r="J171" s="157" t="s">
        <v>232</v>
      </c>
      <c r="K171" s="158">
        <v>125.902</v>
      </c>
      <c r="L171" s="236"/>
      <c r="M171" s="236"/>
      <c r="N171" s="236">
        <f t="shared" si="20"/>
        <v>0</v>
      </c>
      <c r="O171" s="221"/>
      <c r="P171" s="221"/>
      <c r="Q171" s="221"/>
      <c r="R171" s="150"/>
      <c r="T171" s="151" t="s">
        <v>5</v>
      </c>
      <c r="U171" s="41" t="s">
        <v>40</v>
      </c>
      <c r="V171" s="152">
        <v>0</v>
      </c>
      <c r="W171" s="152">
        <f t="shared" si="21"/>
        <v>0</v>
      </c>
      <c r="X171" s="152">
        <v>1</v>
      </c>
      <c r="Y171" s="152">
        <f t="shared" si="22"/>
        <v>125.902</v>
      </c>
      <c r="Z171" s="152">
        <v>0</v>
      </c>
      <c r="AA171" s="153">
        <f t="shared" si="23"/>
        <v>0</v>
      </c>
      <c r="AR171" s="19" t="s">
        <v>444</v>
      </c>
      <c r="AT171" s="19" t="s">
        <v>238</v>
      </c>
      <c r="AU171" s="19" t="s">
        <v>111</v>
      </c>
      <c r="AY171" s="19" t="s">
        <v>173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444</v>
      </c>
      <c r="BM171" s="19" t="s">
        <v>1039</v>
      </c>
    </row>
    <row r="172" spans="2:65" s="1" customFormat="1" ht="16.5" customHeight="1">
      <c r="B172" s="145"/>
      <c r="C172" s="146" t="s">
        <v>361</v>
      </c>
      <c r="D172" s="146" t="s">
        <v>174</v>
      </c>
      <c r="E172" s="147" t="s">
        <v>1040</v>
      </c>
      <c r="F172" s="220" t="s">
        <v>1041</v>
      </c>
      <c r="G172" s="220"/>
      <c r="H172" s="220"/>
      <c r="I172" s="220"/>
      <c r="J172" s="148" t="s">
        <v>232</v>
      </c>
      <c r="K172" s="149">
        <v>125.902</v>
      </c>
      <c r="L172" s="221"/>
      <c r="M172" s="221"/>
      <c r="N172" s="221">
        <f t="shared" si="20"/>
        <v>0</v>
      </c>
      <c r="O172" s="221"/>
      <c r="P172" s="221"/>
      <c r="Q172" s="221"/>
      <c r="R172" s="150"/>
      <c r="T172" s="151" t="s">
        <v>5</v>
      </c>
      <c r="U172" s="41" t="s">
        <v>40</v>
      </c>
      <c r="V172" s="152">
        <v>0</v>
      </c>
      <c r="W172" s="152">
        <f t="shared" si="21"/>
        <v>0</v>
      </c>
      <c r="X172" s="152">
        <v>0</v>
      </c>
      <c r="Y172" s="152">
        <f t="shared" si="22"/>
        <v>0</v>
      </c>
      <c r="Z172" s="152">
        <v>0</v>
      </c>
      <c r="AA172" s="153">
        <f t="shared" si="23"/>
        <v>0</v>
      </c>
      <c r="AR172" s="19" t="s">
        <v>429</v>
      </c>
      <c r="AT172" s="19" t="s">
        <v>174</v>
      </c>
      <c r="AU172" s="19" t="s">
        <v>111</v>
      </c>
      <c r="AY172" s="19" t="s">
        <v>173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429</v>
      </c>
      <c r="BM172" s="19" t="s">
        <v>1042</v>
      </c>
    </row>
    <row r="173" spans="2:65" s="1" customFormat="1" ht="25.5" customHeight="1">
      <c r="B173" s="145"/>
      <c r="C173" s="146" t="s">
        <v>365</v>
      </c>
      <c r="D173" s="146" t="s">
        <v>174</v>
      </c>
      <c r="E173" s="147" t="s">
        <v>1043</v>
      </c>
      <c r="F173" s="220" t="s">
        <v>1044</v>
      </c>
      <c r="G173" s="220"/>
      <c r="H173" s="220"/>
      <c r="I173" s="220"/>
      <c r="J173" s="148" t="s">
        <v>211</v>
      </c>
      <c r="K173" s="149">
        <v>264.5</v>
      </c>
      <c r="L173" s="221"/>
      <c r="M173" s="221"/>
      <c r="N173" s="221">
        <f t="shared" si="20"/>
        <v>0</v>
      </c>
      <c r="O173" s="221"/>
      <c r="P173" s="221"/>
      <c r="Q173" s="221"/>
      <c r="R173" s="150"/>
      <c r="T173" s="151" t="s">
        <v>5</v>
      </c>
      <c r="U173" s="41" t="s">
        <v>40</v>
      </c>
      <c r="V173" s="152">
        <v>0.217</v>
      </c>
      <c r="W173" s="152">
        <f t="shared" si="21"/>
        <v>57.396499999999996</v>
      </c>
      <c r="X173" s="152">
        <v>0</v>
      </c>
      <c r="Y173" s="152">
        <f t="shared" si="22"/>
        <v>0</v>
      </c>
      <c r="Z173" s="152">
        <v>0</v>
      </c>
      <c r="AA173" s="153">
        <f t="shared" si="23"/>
        <v>0</v>
      </c>
      <c r="AR173" s="19" t="s">
        <v>429</v>
      </c>
      <c r="AT173" s="19" t="s">
        <v>174</v>
      </c>
      <c r="AU173" s="19" t="s">
        <v>111</v>
      </c>
      <c r="AY173" s="19" t="s">
        <v>173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429</v>
      </c>
      <c r="BM173" s="19" t="s">
        <v>1045</v>
      </c>
    </row>
    <row r="174" spans="2:65" s="1" customFormat="1" ht="25.5" customHeight="1">
      <c r="B174" s="145"/>
      <c r="C174" s="146" t="s">
        <v>369</v>
      </c>
      <c r="D174" s="146" t="s">
        <v>174</v>
      </c>
      <c r="E174" s="147" t="s">
        <v>1046</v>
      </c>
      <c r="F174" s="220" t="s">
        <v>1047</v>
      </c>
      <c r="G174" s="220"/>
      <c r="H174" s="220"/>
      <c r="I174" s="220"/>
      <c r="J174" s="148" t="s">
        <v>202</v>
      </c>
      <c r="K174" s="149">
        <v>84.995</v>
      </c>
      <c r="L174" s="221"/>
      <c r="M174" s="221"/>
      <c r="N174" s="221">
        <f t="shared" si="20"/>
        <v>0</v>
      </c>
      <c r="O174" s="221"/>
      <c r="P174" s="221"/>
      <c r="Q174" s="221"/>
      <c r="R174" s="150"/>
      <c r="T174" s="151" t="s">
        <v>5</v>
      </c>
      <c r="U174" s="41" t="s">
        <v>40</v>
      </c>
      <c r="V174" s="152">
        <v>0.06</v>
      </c>
      <c r="W174" s="152">
        <f t="shared" si="21"/>
        <v>5.0997</v>
      </c>
      <c r="X174" s="152">
        <v>0</v>
      </c>
      <c r="Y174" s="152">
        <f t="shared" si="22"/>
        <v>0</v>
      </c>
      <c r="Z174" s="152">
        <v>0</v>
      </c>
      <c r="AA174" s="153">
        <f t="shared" si="23"/>
        <v>0</v>
      </c>
      <c r="AR174" s="19" t="s">
        <v>178</v>
      </c>
      <c r="AT174" s="19" t="s">
        <v>174</v>
      </c>
      <c r="AU174" s="19" t="s">
        <v>111</v>
      </c>
      <c r="AY174" s="19" t="s">
        <v>173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178</v>
      </c>
      <c r="BM174" s="19" t="s">
        <v>1048</v>
      </c>
    </row>
    <row r="175" spans="2:65" s="1" customFormat="1" ht="16.5" customHeight="1">
      <c r="B175" s="145"/>
      <c r="C175" s="146" t="s">
        <v>373</v>
      </c>
      <c r="D175" s="146" t="s">
        <v>174</v>
      </c>
      <c r="E175" s="147" t="s">
        <v>226</v>
      </c>
      <c r="F175" s="220" t="s">
        <v>1049</v>
      </c>
      <c r="G175" s="220"/>
      <c r="H175" s="220"/>
      <c r="I175" s="220"/>
      <c r="J175" s="148" t="s">
        <v>202</v>
      </c>
      <c r="K175" s="149">
        <v>84.995</v>
      </c>
      <c r="L175" s="221"/>
      <c r="M175" s="221"/>
      <c r="N175" s="221">
        <f t="shared" si="20"/>
        <v>0</v>
      </c>
      <c r="O175" s="221"/>
      <c r="P175" s="221"/>
      <c r="Q175" s="221"/>
      <c r="R175" s="150"/>
      <c r="T175" s="151" t="s">
        <v>5</v>
      </c>
      <c r="U175" s="41" t="s">
        <v>40</v>
      </c>
      <c r="V175" s="152">
        <v>0.009</v>
      </c>
      <c r="W175" s="152">
        <f t="shared" si="21"/>
        <v>0.7649549999999999</v>
      </c>
      <c r="X175" s="152">
        <v>0</v>
      </c>
      <c r="Y175" s="152">
        <f t="shared" si="22"/>
        <v>0</v>
      </c>
      <c r="Z175" s="152">
        <v>0</v>
      </c>
      <c r="AA175" s="153">
        <f t="shared" si="23"/>
        <v>0</v>
      </c>
      <c r="AR175" s="19" t="s">
        <v>178</v>
      </c>
      <c r="AT175" s="19" t="s">
        <v>174</v>
      </c>
      <c r="AU175" s="19" t="s">
        <v>111</v>
      </c>
      <c r="AY175" s="19" t="s">
        <v>173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178</v>
      </c>
      <c r="BM175" s="19" t="s">
        <v>1050</v>
      </c>
    </row>
    <row r="176" spans="2:65" s="1" customFormat="1" ht="25.5" customHeight="1">
      <c r="B176" s="145"/>
      <c r="C176" s="146" t="s">
        <v>377</v>
      </c>
      <c r="D176" s="146" t="s">
        <v>174</v>
      </c>
      <c r="E176" s="147" t="s">
        <v>230</v>
      </c>
      <c r="F176" s="220" t="s">
        <v>231</v>
      </c>
      <c r="G176" s="220"/>
      <c r="H176" s="220"/>
      <c r="I176" s="220"/>
      <c r="J176" s="148" t="s">
        <v>232</v>
      </c>
      <c r="K176" s="149">
        <v>144.492</v>
      </c>
      <c r="L176" s="221"/>
      <c r="M176" s="221"/>
      <c r="N176" s="221">
        <f t="shared" si="20"/>
        <v>0</v>
      </c>
      <c r="O176" s="221"/>
      <c r="P176" s="221"/>
      <c r="Q176" s="221"/>
      <c r="R176" s="150"/>
      <c r="T176" s="151" t="s">
        <v>5</v>
      </c>
      <c r="U176" s="41" t="s">
        <v>40</v>
      </c>
      <c r="V176" s="152">
        <v>0</v>
      </c>
      <c r="W176" s="152">
        <f t="shared" si="21"/>
        <v>0</v>
      </c>
      <c r="X176" s="152">
        <v>0</v>
      </c>
      <c r="Y176" s="152">
        <f t="shared" si="22"/>
        <v>0</v>
      </c>
      <c r="Z176" s="152">
        <v>0</v>
      </c>
      <c r="AA176" s="153">
        <f t="shared" si="23"/>
        <v>0</v>
      </c>
      <c r="AR176" s="19" t="s">
        <v>178</v>
      </c>
      <c r="AT176" s="19" t="s">
        <v>174</v>
      </c>
      <c r="AU176" s="19" t="s">
        <v>111</v>
      </c>
      <c r="AY176" s="19" t="s">
        <v>173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178</v>
      </c>
      <c r="BM176" s="19" t="s">
        <v>1051</v>
      </c>
    </row>
    <row r="177" spans="2:65" s="1" customFormat="1" ht="25.5" customHeight="1">
      <c r="B177" s="145"/>
      <c r="C177" s="146" t="s">
        <v>381</v>
      </c>
      <c r="D177" s="146" t="s">
        <v>174</v>
      </c>
      <c r="E177" s="147" t="s">
        <v>1052</v>
      </c>
      <c r="F177" s="220" t="s">
        <v>1053</v>
      </c>
      <c r="G177" s="220"/>
      <c r="H177" s="220"/>
      <c r="I177" s="220"/>
      <c r="J177" s="148" t="s">
        <v>202</v>
      </c>
      <c r="K177" s="149">
        <v>0.3</v>
      </c>
      <c r="L177" s="221"/>
      <c r="M177" s="221"/>
      <c r="N177" s="221">
        <f t="shared" si="20"/>
        <v>0</v>
      </c>
      <c r="O177" s="221"/>
      <c r="P177" s="221"/>
      <c r="Q177" s="221"/>
      <c r="R177" s="150"/>
      <c r="T177" s="151" t="s">
        <v>5</v>
      </c>
      <c r="U177" s="41" t="s">
        <v>40</v>
      </c>
      <c r="V177" s="152">
        <v>0.477</v>
      </c>
      <c r="W177" s="152">
        <f t="shared" si="21"/>
        <v>0.14309999999999998</v>
      </c>
      <c r="X177" s="152">
        <v>2.25634</v>
      </c>
      <c r="Y177" s="152">
        <f t="shared" si="22"/>
        <v>0.6769019999999999</v>
      </c>
      <c r="Z177" s="152">
        <v>0</v>
      </c>
      <c r="AA177" s="153">
        <f t="shared" si="23"/>
        <v>0</v>
      </c>
      <c r="AR177" s="19" t="s">
        <v>429</v>
      </c>
      <c r="AT177" s="19" t="s">
        <v>174</v>
      </c>
      <c r="AU177" s="19" t="s">
        <v>111</v>
      </c>
      <c r="AY177" s="19" t="s">
        <v>173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429</v>
      </c>
      <c r="BM177" s="19" t="s">
        <v>1054</v>
      </c>
    </row>
    <row r="178" spans="2:65" s="1" customFormat="1" ht="25.5" customHeight="1">
      <c r="B178" s="145"/>
      <c r="C178" s="146" t="s">
        <v>385</v>
      </c>
      <c r="D178" s="146" t="s">
        <v>174</v>
      </c>
      <c r="E178" s="147" t="s">
        <v>1055</v>
      </c>
      <c r="F178" s="220" t="s">
        <v>1056</v>
      </c>
      <c r="G178" s="220"/>
      <c r="H178" s="220"/>
      <c r="I178" s="220"/>
      <c r="J178" s="148" t="s">
        <v>987</v>
      </c>
      <c r="K178" s="149">
        <v>32</v>
      </c>
      <c r="L178" s="221"/>
      <c r="M178" s="221"/>
      <c r="N178" s="221">
        <f t="shared" si="20"/>
        <v>0</v>
      </c>
      <c r="O178" s="221"/>
      <c r="P178" s="221"/>
      <c r="Q178" s="221"/>
      <c r="R178" s="150"/>
      <c r="T178" s="151" t="s">
        <v>5</v>
      </c>
      <c r="U178" s="41" t="s">
        <v>40</v>
      </c>
      <c r="V178" s="152">
        <v>1</v>
      </c>
      <c r="W178" s="152">
        <f t="shared" si="21"/>
        <v>32</v>
      </c>
      <c r="X178" s="152">
        <v>0</v>
      </c>
      <c r="Y178" s="152">
        <f t="shared" si="22"/>
        <v>0</v>
      </c>
      <c r="Z178" s="152">
        <v>0</v>
      </c>
      <c r="AA178" s="153">
        <f t="shared" si="23"/>
        <v>0</v>
      </c>
      <c r="AR178" s="19" t="s">
        <v>429</v>
      </c>
      <c r="AT178" s="19" t="s">
        <v>174</v>
      </c>
      <c r="AU178" s="19" t="s">
        <v>111</v>
      </c>
      <c r="AY178" s="19" t="s">
        <v>173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429</v>
      </c>
      <c r="BM178" s="19" t="s">
        <v>1057</v>
      </c>
    </row>
    <row r="179" spans="2:63" s="10" customFormat="1" ht="37.35" customHeight="1">
      <c r="B179" s="134"/>
      <c r="C179" s="135"/>
      <c r="D179" s="136" t="s">
        <v>152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30">
        <f>BK179</f>
        <v>0</v>
      </c>
      <c r="O179" s="231"/>
      <c r="P179" s="231"/>
      <c r="Q179" s="231"/>
      <c r="R179" s="137"/>
      <c r="T179" s="138"/>
      <c r="U179" s="135"/>
      <c r="V179" s="135"/>
      <c r="W179" s="139">
        <f>W180+W184+W186+W190+W194</f>
        <v>0</v>
      </c>
      <c r="X179" s="135"/>
      <c r="Y179" s="139">
        <f>Y180+Y184+Y186+Y190+Y194</f>
        <v>0</v>
      </c>
      <c r="Z179" s="135"/>
      <c r="AA179" s="140">
        <f>AA180+AA184+AA186+AA190+AA194</f>
        <v>0</v>
      </c>
      <c r="AR179" s="141" t="s">
        <v>191</v>
      </c>
      <c r="AT179" s="142" t="s">
        <v>74</v>
      </c>
      <c r="AU179" s="142" t="s">
        <v>75</v>
      </c>
      <c r="AY179" s="141" t="s">
        <v>173</v>
      </c>
      <c r="BK179" s="143">
        <f>BK180+BK184+BK186+BK190+BK194</f>
        <v>0</v>
      </c>
    </row>
    <row r="180" spans="2:63" s="10" customFormat="1" ht="19.9" customHeight="1">
      <c r="B180" s="134"/>
      <c r="C180" s="135"/>
      <c r="D180" s="144" t="s">
        <v>153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26">
        <f>BK180</f>
        <v>0</v>
      </c>
      <c r="O180" s="227"/>
      <c r="P180" s="227"/>
      <c r="Q180" s="227"/>
      <c r="R180" s="137"/>
      <c r="T180" s="138"/>
      <c r="U180" s="135"/>
      <c r="V180" s="135"/>
      <c r="W180" s="139">
        <f>SUM(W181:W183)</f>
        <v>0</v>
      </c>
      <c r="X180" s="135"/>
      <c r="Y180" s="139">
        <f>SUM(Y181:Y183)</f>
        <v>0</v>
      </c>
      <c r="Z180" s="135"/>
      <c r="AA180" s="140">
        <f>SUM(AA181:AA183)</f>
        <v>0</v>
      </c>
      <c r="AR180" s="141" t="s">
        <v>191</v>
      </c>
      <c r="AT180" s="142" t="s">
        <v>74</v>
      </c>
      <c r="AU180" s="142" t="s">
        <v>83</v>
      </c>
      <c r="AY180" s="141" t="s">
        <v>173</v>
      </c>
      <c r="BK180" s="143">
        <f>SUM(BK181:BK183)</f>
        <v>0</v>
      </c>
    </row>
    <row r="181" spans="2:65" s="1" customFormat="1" ht="16.5" customHeight="1">
      <c r="B181" s="145"/>
      <c r="C181" s="146" t="s">
        <v>389</v>
      </c>
      <c r="D181" s="146" t="s">
        <v>174</v>
      </c>
      <c r="E181" s="147" t="s">
        <v>451</v>
      </c>
      <c r="F181" s="220" t="s">
        <v>452</v>
      </c>
      <c r="G181" s="220"/>
      <c r="H181" s="220"/>
      <c r="I181" s="220"/>
      <c r="J181" s="148" t="s">
        <v>453</v>
      </c>
      <c r="K181" s="149">
        <v>1</v>
      </c>
      <c r="L181" s="221"/>
      <c r="M181" s="221"/>
      <c r="N181" s="221">
        <f>ROUND(L181*K181,2)</f>
        <v>0</v>
      </c>
      <c r="O181" s="221"/>
      <c r="P181" s="221"/>
      <c r="Q181" s="221"/>
      <c r="R181" s="150"/>
      <c r="T181" s="151" t="s">
        <v>5</v>
      </c>
      <c r="U181" s="41" t="s">
        <v>40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R181" s="19" t="s">
        <v>454</v>
      </c>
      <c r="AT181" s="19" t="s">
        <v>174</v>
      </c>
      <c r="AU181" s="19" t="s">
        <v>111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454</v>
      </c>
      <c r="BM181" s="19" t="s">
        <v>1058</v>
      </c>
    </row>
    <row r="182" spans="2:65" s="1" customFormat="1" ht="16.5" customHeight="1">
      <c r="B182" s="145"/>
      <c r="C182" s="146" t="s">
        <v>393</v>
      </c>
      <c r="D182" s="146" t="s">
        <v>174</v>
      </c>
      <c r="E182" s="147" t="s">
        <v>457</v>
      </c>
      <c r="F182" s="220" t="s">
        <v>1405</v>
      </c>
      <c r="G182" s="220"/>
      <c r="H182" s="220"/>
      <c r="I182" s="220"/>
      <c r="J182" s="148" t="s">
        <v>453</v>
      </c>
      <c r="K182" s="149">
        <v>1</v>
      </c>
      <c r="L182" s="221"/>
      <c r="M182" s="221"/>
      <c r="N182" s="221">
        <f>ROUND(L182*K182,2)</f>
        <v>0</v>
      </c>
      <c r="O182" s="221"/>
      <c r="P182" s="221"/>
      <c r="Q182" s="221"/>
      <c r="R182" s="150"/>
      <c r="T182" s="151" t="s">
        <v>5</v>
      </c>
      <c r="U182" s="41" t="s">
        <v>40</v>
      </c>
      <c r="V182" s="152">
        <v>0</v>
      </c>
      <c r="W182" s="152">
        <f>V182*K182</f>
        <v>0</v>
      </c>
      <c r="X182" s="152">
        <v>0</v>
      </c>
      <c r="Y182" s="152">
        <f>X182*K182</f>
        <v>0</v>
      </c>
      <c r="Z182" s="152">
        <v>0</v>
      </c>
      <c r="AA182" s="153">
        <f>Z182*K182</f>
        <v>0</v>
      </c>
      <c r="AR182" s="19" t="s">
        <v>454</v>
      </c>
      <c r="AT182" s="19" t="s">
        <v>174</v>
      </c>
      <c r="AU182" s="19" t="s">
        <v>111</v>
      </c>
      <c r="AY182" s="19" t="s">
        <v>173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9" t="s">
        <v>83</v>
      </c>
      <c r="BK182" s="154">
        <f>ROUND(L182*K182,2)</f>
        <v>0</v>
      </c>
      <c r="BL182" s="19" t="s">
        <v>454</v>
      </c>
      <c r="BM182" s="19" t="s">
        <v>1059</v>
      </c>
    </row>
    <row r="183" spans="2:65" s="1" customFormat="1" ht="16.5" customHeight="1">
      <c r="B183" s="145"/>
      <c r="C183" s="146" t="s">
        <v>397</v>
      </c>
      <c r="D183" s="146" t="s">
        <v>174</v>
      </c>
      <c r="E183" s="147" t="s">
        <v>460</v>
      </c>
      <c r="F183" s="220" t="s">
        <v>461</v>
      </c>
      <c r="G183" s="220"/>
      <c r="H183" s="220"/>
      <c r="I183" s="220"/>
      <c r="J183" s="148" t="s">
        <v>453</v>
      </c>
      <c r="K183" s="149">
        <v>1</v>
      </c>
      <c r="L183" s="221"/>
      <c r="M183" s="221"/>
      <c r="N183" s="221">
        <f>ROUND(L183*K183,2)</f>
        <v>0</v>
      </c>
      <c r="O183" s="221"/>
      <c r="P183" s="221"/>
      <c r="Q183" s="221"/>
      <c r="R183" s="150"/>
      <c r="T183" s="151" t="s">
        <v>5</v>
      </c>
      <c r="U183" s="41" t="s">
        <v>40</v>
      </c>
      <c r="V183" s="152">
        <v>0</v>
      </c>
      <c r="W183" s="152">
        <f>V183*K183</f>
        <v>0</v>
      </c>
      <c r="X183" s="152">
        <v>0</v>
      </c>
      <c r="Y183" s="152">
        <f>X183*K183</f>
        <v>0</v>
      </c>
      <c r="Z183" s="152">
        <v>0</v>
      </c>
      <c r="AA183" s="153">
        <f>Z183*K183</f>
        <v>0</v>
      </c>
      <c r="AR183" s="19" t="s">
        <v>454</v>
      </c>
      <c r="AT183" s="19" t="s">
        <v>174</v>
      </c>
      <c r="AU183" s="19" t="s">
        <v>111</v>
      </c>
      <c r="AY183" s="19" t="s">
        <v>173</v>
      </c>
      <c r="BE183" s="154">
        <f>IF(U183="základní",N183,0)</f>
        <v>0</v>
      </c>
      <c r="BF183" s="154">
        <f>IF(U183="snížená",N183,0)</f>
        <v>0</v>
      </c>
      <c r="BG183" s="154">
        <f>IF(U183="zákl. přenesená",N183,0)</f>
        <v>0</v>
      </c>
      <c r="BH183" s="154">
        <f>IF(U183="sníž. přenesená",N183,0)</f>
        <v>0</v>
      </c>
      <c r="BI183" s="154">
        <f>IF(U183="nulová",N183,0)</f>
        <v>0</v>
      </c>
      <c r="BJ183" s="19" t="s">
        <v>83</v>
      </c>
      <c r="BK183" s="154">
        <f>ROUND(L183*K183,2)</f>
        <v>0</v>
      </c>
      <c r="BL183" s="19" t="s">
        <v>454</v>
      </c>
      <c r="BM183" s="19" t="s">
        <v>1060</v>
      </c>
    </row>
    <row r="184" spans="2:63" s="10" customFormat="1" ht="29.85" customHeight="1">
      <c r="B184" s="134"/>
      <c r="C184" s="135"/>
      <c r="D184" s="144" t="s">
        <v>154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228">
        <f>BK184</f>
        <v>0</v>
      </c>
      <c r="O184" s="229"/>
      <c r="P184" s="229"/>
      <c r="Q184" s="229"/>
      <c r="R184" s="137"/>
      <c r="T184" s="138"/>
      <c r="U184" s="135"/>
      <c r="V184" s="135"/>
      <c r="W184" s="139">
        <f>W185</f>
        <v>0</v>
      </c>
      <c r="X184" s="135"/>
      <c r="Y184" s="139">
        <f>Y185</f>
        <v>0</v>
      </c>
      <c r="Z184" s="135"/>
      <c r="AA184" s="140">
        <f>AA185</f>
        <v>0</v>
      </c>
      <c r="AR184" s="141" t="s">
        <v>191</v>
      </c>
      <c r="AT184" s="142" t="s">
        <v>74</v>
      </c>
      <c r="AU184" s="142" t="s">
        <v>83</v>
      </c>
      <c r="AY184" s="141" t="s">
        <v>173</v>
      </c>
      <c r="BK184" s="143">
        <f>BK185</f>
        <v>0</v>
      </c>
    </row>
    <row r="185" spans="2:65" s="1" customFormat="1" ht="16.5" customHeight="1">
      <c r="B185" s="145"/>
      <c r="C185" s="146" t="s">
        <v>401</v>
      </c>
      <c r="D185" s="146" t="s">
        <v>174</v>
      </c>
      <c r="E185" s="147" t="s">
        <v>464</v>
      </c>
      <c r="F185" s="220" t="s">
        <v>465</v>
      </c>
      <c r="G185" s="220"/>
      <c r="H185" s="220"/>
      <c r="I185" s="220"/>
      <c r="J185" s="148" t="s">
        <v>453</v>
      </c>
      <c r="K185" s="149">
        <v>1</v>
      </c>
      <c r="L185" s="221"/>
      <c r="M185" s="221"/>
      <c r="N185" s="221">
        <f>ROUND(L185*K185,2)</f>
        <v>0</v>
      </c>
      <c r="O185" s="221"/>
      <c r="P185" s="221"/>
      <c r="Q185" s="221"/>
      <c r="R185" s="150"/>
      <c r="T185" s="151" t="s">
        <v>5</v>
      </c>
      <c r="U185" s="41" t="s">
        <v>40</v>
      </c>
      <c r="V185" s="152">
        <v>0</v>
      </c>
      <c r="W185" s="152">
        <f>V185*K185</f>
        <v>0</v>
      </c>
      <c r="X185" s="152">
        <v>0</v>
      </c>
      <c r="Y185" s="152">
        <f>X185*K185</f>
        <v>0</v>
      </c>
      <c r="Z185" s="152">
        <v>0</v>
      </c>
      <c r="AA185" s="153">
        <f>Z185*K185</f>
        <v>0</v>
      </c>
      <c r="AR185" s="19" t="s">
        <v>454</v>
      </c>
      <c r="AT185" s="19" t="s">
        <v>174</v>
      </c>
      <c r="AU185" s="19" t="s">
        <v>111</v>
      </c>
      <c r="AY185" s="19" t="s">
        <v>173</v>
      </c>
      <c r="BE185" s="154">
        <f>IF(U185="základní",N185,0)</f>
        <v>0</v>
      </c>
      <c r="BF185" s="154">
        <f>IF(U185="snížená",N185,0)</f>
        <v>0</v>
      </c>
      <c r="BG185" s="154">
        <f>IF(U185="zákl. přenesená",N185,0)</f>
        <v>0</v>
      </c>
      <c r="BH185" s="154">
        <f>IF(U185="sníž. přenesená",N185,0)</f>
        <v>0</v>
      </c>
      <c r="BI185" s="154">
        <f>IF(U185="nulová",N185,0)</f>
        <v>0</v>
      </c>
      <c r="BJ185" s="19" t="s">
        <v>83</v>
      </c>
      <c r="BK185" s="154">
        <f>ROUND(L185*K185,2)</f>
        <v>0</v>
      </c>
      <c r="BL185" s="19" t="s">
        <v>454</v>
      </c>
      <c r="BM185" s="19" t="s">
        <v>1061</v>
      </c>
    </row>
    <row r="186" spans="2:63" s="10" customFormat="1" ht="29.85" customHeight="1">
      <c r="B186" s="134"/>
      <c r="C186" s="135"/>
      <c r="D186" s="144" t="s">
        <v>155</v>
      </c>
      <c r="E186" s="144"/>
      <c r="F186" s="144"/>
      <c r="G186" s="144"/>
      <c r="H186" s="144"/>
      <c r="I186" s="144"/>
      <c r="J186" s="144"/>
      <c r="K186" s="144"/>
      <c r="L186" s="144"/>
      <c r="M186" s="144"/>
      <c r="N186" s="228">
        <f>BK186</f>
        <v>0</v>
      </c>
      <c r="O186" s="229"/>
      <c r="P186" s="229"/>
      <c r="Q186" s="229"/>
      <c r="R186" s="137"/>
      <c r="T186" s="138"/>
      <c r="U186" s="135"/>
      <c r="V186" s="135"/>
      <c r="W186" s="139">
        <f>SUM(W187:W189)</f>
        <v>0</v>
      </c>
      <c r="X186" s="135"/>
      <c r="Y186" s="139">
        <f>SUM(Y187:Y189)</f>
        <v>0</v>
      </c>
      <c r="Z186" s="135"/>
      <c r="AA186" s="140">
        <f>SUM(AA187:AA189)</f>
        <v>0</v>
      </c>
      <c r="AR186" s="141" t="s">
        <v>191</v>
      </c>
      <c r="AT186" s="142" t="s">
        <v>74</v>
      </c>
      <c r="AU186" s="142" t="s">
        <v>83</v>
      </c>
      <c r="AY186" s="141" t="s">
        <v>173</v>
      </c>
      <c r="BK186" s="143">
        <f>SUM(BK187:BK189)</f>
        <v>0</v>
      </c>
    </row>
    <row r="187" spans="2:65" s="1" customFormat="1" ht="16.5" customHeight="1">
      <c r="B187" s="145"/>
      <c r="C187" s="146" t="s">
        <v>405</v>
      </c>
      <c r="D187" s="146" t="s">
        <v>174</v>
      </c>
      <c r="E187" s="147" t="s">
        <v>468</v>
      </c>
      <c r="F187" s="220" t="s">
        <v>469</v>
      </c>
      <c r="G187" s="220"/>
      <c r="H187" s="220"/>
      <c r="I187" s="220"/>
      <c r="J187" s="148" t="s">
        <v>453</v>
      </c>
      <c r="K187" s="149">
        <v>1</v>
      </c>
      <c r="L187" s="221"/>
      <c r="M187" s="221"/>
      <c r="N187" s="221">
        <f>ROUND(L187*K187,2)</f>
        <v>0</v>
      </c>
      <c r="O187" s="221"/>
      <c r="P187" s="221"/>
      <c r="Q187" s="221"/>
      <c r="R187" s="150"/>
      <c r="T187" s="151" t="s">
        <v>5</v>
      </c>
      <c r="U187" s="41" t="s">
        <v>40</v>
      </c>
      <c r="V187" s="152">
        <v>0</v>
      </c>
      <c r="W187" s="152">
        <f>V187*K187</f>
        <v>0</v>
      </c>
      <c r="X187" s="152">
        <v>0</v>
      </c>
      <c r="Y187" s="152">
        <f>X187*K187</f>
        <v>0</v>
      </c>
      <c r="Z187" s="152">
        <v>0</v>
      </c>
      <c r="AA187" s="153">
        <f>Z187*K187</f>
        <v>0</v>
      </c>
      <c r="AR187" s="19" t="s">
        <v>454</v>
      </c>
      <c r="AT187" s="19" t="s">
        <v>174</v>
      </c>
      <c r="AU187" s="19" t="s">
        <v>111</v>
      </c>
      <c r="AY187" s="19" t="s">
        <v>173</v>
      </c>
      <c r="BE187" s="154">
        <f>IF(U187="základní",N187,0)</f>
        <v>0</v>
      </c>
      <c r="BF187" s="154">
        <f>IF(U187="snížená",N187,0)</f>
        <v>0</v>
      </c>
      <c r="BG187" s="154">
        <f>IF(U187="zákl. přenesená",N187,0)</f>
        <v>0</v>
      </c>
      <c r="BH187" s="154">
        <f>IF(U187="sníž. přenesená",N187,0)</f>
        <v>0</v>
      </c>
      <c r="BI187" s="154">
        <f>IF(U187="nulová",N187,0)</f>
        <v>0</v>
      </c>
      <c r="BJ187" s="19" t="s">
        <v>83</v>
      </c>
      <c r="BK187" s="154">
        <f>ROUND(L187*K187,2)</f>
        <v>0</v>
      </c>
      <c r="BL187" s="19" t="s">
        <v>454</v>
      </c>
      <c r="BM187" s="19" t="s">
        <v>1062</v>
      </c>
    </row>
    <row r="188" spans="2:65" s="1" customFormat="1" ht="16.5" customHeight="1">
      <c r="B188" s="145"/>
      <c r="C188" s="146" t="s">
        <v>409</v>
      </c>
      <c r="D188" s="146" t="s">
        <v>174</v>
      </c>
      <c r="E188" s="147" t="s">
        <v>472</v>
      </c>
      <c r="F188" s="220" t="s">
        <v>473</v>
      </c>
      <c r="G188" s="220"/>
      <c r="H188" s="220"/>
      <c r="I188" s="220"/>
      <c r="J188" s="148" t="s">
        <v>453</v>
      </c>
      <c r="K188" s="149">
        <v>1</v>
      </c>
      <c r="L188" s="221"/>
      <c r="M188" s="221"/>
      <c r="N188" s="221">
        <f>ROUND(L188*K188,2)</f>
        <v>0</v>
      </c>
      <c r="O188" s="221"/>
      <c r="P188" s="221"/>
      <c r="Q188" s="221"/>
      <c r="R188" s="150"/>
      <c r="T188" s="151" t="s">
        <v>5</v>
      </c>
      <c r="U188" s="41" t="s">
        <v>40</v>
      </c>
      <c r="V188" s="152">
        <v>0</v>
      </c>
      <c r="W188" s="152">
        <f>V188*K188</f>
        <v>0</v>
      </c>
      <c r="X188" s="152">
        <v>0</v>
      </c>
      <c r="Y188" s="152">
        <f>X188*K188</f>
        <v>0</v>
      </c>
      <c r="Z188" s="152">
        <v>0</v>
      </c>
      <c r="AA188" s="153">
        <f>Z188*K188</f>
        <v>0</v>
      </c>
      <c r="AR188" s="19" t="s">
        <v>454</v>
      </c>
      <c r="AT188" s="19" t="s">
        <v>174</v>
      </c>
      <c r="AU188" s="19" t="s">
        <v>111</v>
      </c>
      <c r="AY188" s="19" t="s">
        <v>173</v>
      </c>
      <c r="BE188" s="154">
        <f>IF(U188="základní",N188,0)</f>
        <v>0</v>
      </c>
      <c r="BF188" s="154">
        <f>IF(U188="snížená",N188,0)</f>
        <v>0</v>
      </c>
      <c r="BG188" s="154">
        <f>IF(U188="zákl. přenesená",N188,0)</f>
        <v>0</v>
      </c>
      <c r="BH188" s="154">
        <f>IF(U188="sníž. přenesená",N188,0)</f>
        <v>0</v>
      </c>
      <c r="BI188" s="154">
        <f>IF(U188="nulová",N188,0)</f>
        <v>0</v>
      </c>
      <c r="BJ188" s="19" t="s">
        <v>83</v>
      </c>
      <c r="BK188" s="154">
        <f>ROUND(L188*K188,2)</f>
        <v>0</v>
      </c>
      <c r="BL188" s="19" t="s">
        <v>454</v>
      </c>
      <c r="BM188" s="19" t="s">
        <v>1063</v>
      </c>
    </row>
    <row r="189" spans="2:65" s="1" customFormat="1" ht="16.5" customHeight="1">
      <c r="B189" s="145"/>
      <c r="C189" s="146" t="s">
        <v>413</v>
      </c>
      <c r="D189" s="146" t="s">
        <v>174</v>
      </c>
      <c r="E189" s="147" t="s">
        <v>476</v>
      </c>
      <c r="F189" s="220" t="s">
        <v>477</v>
      </c>
      <c r="G189" s="220"/>
      <c r="H189" s="220"/>
      <c r="I189" s="220"/>
      <c r="J189" s="148" t="s">
        <v>453</v>
      </c>
      <c r="K189" s="149">
        <v>1</v>
      </c>
      <c r="L189" s="221"/>
      <c r="M189" s="221"/>
      <c r="N189" s="221">
        <f>ROUND(L189*K189,2)</f>
        <v>0</v>
      </c>
      <c r="O189" s="221"/>
      <c r="P189" s="221"/>
      <c r="Q189" s="221"/>
      <c r="R189" s="150"/>
      <c r="T189" s="151" t="s">
        <v>5</v>
      </c>
      <c r="U189" s="41" t="s">
        <v>40</v>
      </c>
      <c r="V189" s="152">
        <v>0</v>
      </c>
      <c r="W189" s="152">
        <f>V189*K189</f>
        <v>0</v>
      </c>
      <c r="X189" s="152">
        <v>0</v>
      </c>
      <c r="Y189" s="152">
        <f>X189*K189</f>
        <v>0</v>
      </c>
      <c r="Z189" s="152">
        <v>0</v>
      </c>
      <c r="AA189" s="153">
        <f>Z189*K189</f>
        <v>0</v>
      </c>
      <c r="AR189" s="19" t="s">
        <v>454</v>
      </c>
      <c r="AT189" s="19" t="s">
        <v>174</v>
      </c>
      <c r="AU189" s="19" t="s">
        <v>111</v>
      </c>
      <c r="AY189" s="19" t="s">
        <v>173</v>
      </c>
      <c r="BE189" s="154">
        <f>IF(U189="základní",N189,0)</f>
        <v>0</v>
      </c>
      <c r="BF189" s="154">
        <f>IF(U189="snížená",N189,0)</f>
        <v>0</v>
      </c>
      <c r="BG189" s="154">
        <f>IF(U189="zákl. přenesená",N189,0)</f>
        <v>0</v>
      </c>
      <c r="BH189" s="154">
        <f>IF(U189="sníž. přenesená",N189,0)</f>
        <v>0</v>
      </c>
      <c r="BI189" s="154">
        <f>IF(U189="nulová",N189,0)</f>
        <v>0</v>
      </c>
      <c r="BJ189" s="19" t="s">
        <v>83</v>
      </c>
      <c r="BK189" s="154">
        <f>ROUND(L189*K189,2)</f>
        <v>0</v>
      </c>
      <c r="BL189" s="19" t="s">
        <v>454</v>
      </c>
      <c r="BM189" s="19" t="s">
        <v>1064</v>
      </c>
    </row>
    <row r="190" spans="2:63" s="10" customFormat="1" ht="29.85" customHeight="1">
      <c r="B190" s="134"/>
      <c r="C190" s="135"/>
      <c r="D190" s="144" t="s">
        <v>156</v>
      </c>
      <c r="E190" s="144"/>
      <c r="F190" s="144"/>
      <c r="G190" s="144"/>
      <c r="H190" s="144"/>
      <c r="I190" s="144"/>
      <c r="J190" s="144"/>
      <c r="K190" s="144"/>
      <c r="L190" s="144"/>
      <c r="M190" s="144"/>
      <c r="N190" s="228">
        <f>BK190</f>
        <v>0</v>
      </c>
      <c r="O190" s="229"/>
      <c r="P190" s="229"/>
      <c r="Q190" s="229"/>
      <c r="R190" s="137"/>
      <c r="T190" s="138"/>
      <c r="U190" s="135"/>
      <c r="V190" s="135"/>
      <c r="W190" s="139">
        <f>SUM(W191:W193)</f>
        <v>0</v>
      </c>
      <c r="X190" s="135"/>
      <c r="Y190" s="139">
        <f>SUM(Y191:Y193)</f>
        <v>0</v>
      </c>
      <c r="Z190" s="135"/>
      <c r="AA190" s="140">
        <f>SUM(AA191:AA193)</f>
        <v>0</v>
      </c>
      <c r="AR190" s="141" t="s">
        <v>191</v>
      </c>
      <c r="AT190" s="142" t="s">
        <v>74</v>
      </c>
      <c r="AU190" s="142" t="s">
        <v>83</v>
      </c>
      <c r="AY190" s="141" t="s">
        <v>173</v>
      </c>
      <c r="BK190" s="143">
        <f>SUM(BK191:BK193)</f>
        <v>0</v>
      </c>
    </row>
    <row r="191" spans="2:65" s="1" customFormat="1" ht="16.5" customHeight="1">
      <c r="B191" s="145"/>
      <c r="C191" s="146" t="s">
        <v>417</v>
      </c>
      <c r="D191" s="146" t="s">
        <v>174</v>
      </c>
      <c r="E191" s="147" t="s">
        <v>480</v>
      </c>
      <c r="F191" s="220" t="s">
        <v>481</v>
      </c>
      <c r="G191" s="220"/>
      <c r="H191" s="220"/>
      <c r="I191" s="220"/>
      <c r="J191" s="148" t="s">
        <v>453</v>
      </c>
      <c r="K191" s="149">
        <v>1</v>
      </c>
      <c r="L191" s="221"/>
      <c r="M191" s="221"/>
      <c r="N191" s="221">
        <f>ROUND(L191*K191,2)</f>
        <v>0</v>
      </c>
      <c r="O191" s="221"/>
      <c r="P191" s="221"/>
      <c r="Q191" s="221"/>
      <c r="R191" s="150"/>
      <c r="T191" s="151" t="s">
        <v>5</v>
      </c>
      <c r="U191" s="41" t="s">
        <v>40</v>
      </c>
      <c r="V191" s="152">
        <v>0</v>
      </c>
      <c r="W191" s="152">
        <f>V191*K191</f>
        <v>0</v>
      </c>
      <c r="X191" s="152">
        <v>0</v>
      </c>
      <c r="Y191" s="152">
        <f>X191*K191</f>
        <v>0</v>
      </c>
      <c r="Z191" s="152">
        <v>0</v>
      </c>
      <c r="AA191" s="153">
        <f>Z191*K191</f>
        <v>0</v>
      </c>
      <c r="AR191" s="19" t="s">
        <v>454</v>
      </c>
      <c r="AT191" s="19" t="s">
        <v>174</v>
      </c>
      <c r="AU191" s="19" t="s">
        <v>111</v>
      </c>
      <c r="AY191" s="19" t="s">
        <v>173</v>
      </c>
      <c r="BE191" s="154">
        <f>IF(U191="základní",N191,0)</f>
        <v>0</v>
      </c>
      <c r="BF191" s="154">
        <f>IF(U191="snížená",N191,0)</f>
        <v>0</v>
      </c>
      <c r="BG191" s="154">
        <f>IF(U191="zákl. přenesená",N191,0)</f>
        <v>0</v>
      </c>
      <c r="BH191" s="154">
        <f>IF(U191="sníž. přenesená",N191,0)</f>
        <v>0</v>
      </c>
      <c r="BI191" s="154">
        <f>IF(U191="nulová",N191,0)</f>
        <v>0</v>
      </c>
      <c r="BJ191" s="19" t="s">
        <v>83</v>
      </c>
      <c r="BK191" s="154">
        <f>ROUND(L191*K191,2)</f>
        <v>0</v>
      </c>
      <c r="BL191" s="19" t="s">
        <v>454</v>
      </c>
      <c r="BM191" s="19" t="s">
        <v>1065</v>
      </c>
    </row>
    <row r="192" spans="2:65" s="1" customFormat="1" ht="25.5" customHeight="1">
      <c r="B192" s="145"/>
      <c r="C192" s="146" t="s">
        <v>421</v>
      </c>
      <c r="D192" s="146" t="s">
        <v>174</v>
      </c>
      <c r="E192" s="147" t="s">
        <v>484</v>
      </c>
      <c r="F192" s="220" t="s">
        <v>1406</v>
      </c>
      <c r="G192" s="220"/>
      <c r="H192" s="220"/>
      <c r="I192" s="220"/>
      <c r="J192" s="148" t="s">
        <v>453</v>
      </c>
      <c r="K192" s="149">
        <v>1</v>
      </c>
      <c r="L192" s="221"/>
      <c r="M192" s="221"/>
      <c r="N192" s="221">
        <f>ROUND(L192*K192,2)</f>
        <v>0</v>
      </c>
      <c r="O192" s="221"/>
      <c r="P192" s="221"/>
      <c r="Q192" s="221"/>
      <c r="R192" s="150"/>
      <c r="T192" s="151" t="s">
        <v>5</v>
      </c>
      <c r="U192" s="41" t="s">
        <v>40</v>
      </c>
      <c r="V192" s="152">
        <v>0</v>
      </c>
      <c r="W192" s="152">
        <f>V192*K192</f>
        <v>0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19" t="s">
        <v>454</v>
      </c>
      <c r="AT192" s="19" t="s">
        <v>174</v>
      </c>
      <c r="AU192" s="19" t="s">
        <v>111</v>
      </c>
      <c r="AY192" s="19" t="s">
        <v>173</v>
      </c>
      <c r="BE192" s="154">
        <f>IF(U192="základní",N192,0)</f>
        <v>0</v>
      </c>
      <c r="BF192" s="154">
        <f>IF(U192="snížená",N192,0)</f>
        <v>0</v>
      </c>
      <c r="BG192" s="154">
        <f>IF(U192="zákl. přenesená",N192,0)</f>
        <v>0</v>
      </c>
      <c r="BH192" s="154">
        <f>IF(U192="sníž. přenesená",N192,0)</f>
        <v>0</v>
      </c>
      <c r="BI192" s="154">
        <f>IF(U192="nulová",N192,0)</f>
        <v>0</v>
      </c>
      <c r="BJ192" s="19" t="s">
        <v>83</v>
      </c>
      <c r="BK192" s="154">
        <f>ROUND(L192*K192,2)</f>
        <v>0</v>
      </c>
      <c r="BL192" s="19" t="s">
        <v>454</v>
      </c>
      <c r="BM192" s="19" t="s">
        <v>1066</v>
      </c>
    </row>
    <row r="193" spans="2:65" s="1" customFormat="1" ht="25.5" customHeight="1">
      <c r="B193" s="145"/>
      <c r="C193" s="146" t="s">
        <v>425</v>
      </c>
      <c r="D193" s="146" t="s">
        <v>174</v>
      </c>
      <c r="E193" s="147" t="s">
        <v>487</v>
      </c>
      <c r="F193" s="220" t="s">
        <v>1407</v>
      </c>
      <c r="G193" s="220"/>
      <c r="H193" s="220"/>
      <c r="I193" s="220"/>
      <c r="J193" s="148" t="s">
        <v>453</v>
      </c>
      <c r="K193" s="149">
        <v>1</v>
      </c>
      <c r="L193" s="221"/>
      <c r="M193" s="221"/>
      <c r="N193" s="221">
        <f>ROUND(L193*K193,2)</f>
        <v>0</v>
      </c>
      <c r="O193" s="221"/>
      <c r="P193" s="221"/>
      <c r="Q193" s="221"/>
      <c r="R193" s="150"/>
      <c r="T193" s="151" t="s">
        <v>5</v>
      </c>
      <c r="U193" s="41" t="s">
        <v>40</v>
      </c>
      <c r="V193" s="152">
        <v>0</v>
      </c>
      <c r="W193" s="152">
        <f>V193*K193</f>
        <v>0</v>
      </c>
      <c r="X193" s="152">
        <v>0</v>
      </c>
      <c r="Y193" s="152">
        <f>X193*K193</f>
        <v>0</v>
      </c>
      <c r="Z193" s="152">
        <v>0</v>
      </c>
      <c r="AA193" s="153">
        <f>Z193*K193</f>
        <v>0</v>
      </c>
      <c r="AR193" s="19" t="s">
        <v>454</v>
      </c>
      <c r="AT193" s="19" t="s">
        <v>174</v>
      </c>
      <c r="AU193" s="19" t="s">
        <v>111</v>
      </c>
      <c r="AY193" s="19" t="s">
        <v>173</v>
      </c>
      <c r="BE193" s="154">
        <f>IF(U193="základní",N193,0)</f>
        <v>0</v>
      </c>
      <c r="BF193" s="154">
        <f>IF(U193="snížená",N193,0)</f>
        <v>0</v>
      </c>
      <c r="BG193" s="154">
        <f>IF(U193="zákl. přenesená",N193,0)</f>
        <v>0</v>
      </c>
      <c r="BH193" s="154">
        <f>IF(U193="sníž. přenesená",N193,0)</f>
        <v>0</v>
      </c>
      <c r="BI193" s="154">
        <f>IF(U193="nulová",N193,0)</f>
        <v>0</v>
      </c>
      <c r="BJ193" s="19" t="s">
        <v>83</v>
      </c>
      <c r="BK193" s="154">
        <f>ROUND(L193*K193,2)</f>
        <v>0</v>
      </c>
      <c r="BL193" s="19" t="s">
        <v>454</v>
      </c>
      <c r="BM193" s="19" t="s">
        <v>1067</v>
      </c>
    </row>
    <row r="194" spans="2:63" s="10" customFormat="1" ht="29.85" customHeight="1">
      <c r="B194" s="134"/>
      <c r="C194" s="135"/>
      <c r="D194" s="144" t="s">
        <v>157</v>
      </c>
      <c r="E194" s="144"/>
      <c r="F194" s="144"/>
      <c r="G194" s="144"/>
      <c r="H194" s="144"/>
      <c r="I194" s="144"/>
      <c r="J194" s="144"/>
      <c r="K194" s="144"/>
      <c r="L194" s="144"/>
      <c r="M194" s="144"/>
      <c r="N194" s="228">
        <f>BK194</f>
        <v>0</v>
      </c>
      <c r="O194" s="229"/>
      <c r="P194" s="229"/>
      <c r="Q194" s="229"/>
      <c r="R194" s="137"/>
      <c r="T194" s="138"/>
      <c r="U194" s="135"/>
      <c r="V194" s="135"/>
      <c r="W194" s="139">
        <f>W195</f>
        <v>0</v>
      </c>
      <c r="X194" s="135"/>
      <c r="Y194" s="139">
        <f>Y195</f>
        <v>0</v>
      </c>
      <c r="Z194" s="135"/>
      <c r="AA194" s="140">
        <f>AA195</f>
        <v>0</v>
      </c>
      <c r="AR194" s="141" t="s">
        <v>191</v>
      </c>
      <c r="AT194" s="142" t="s">
        <v>74</v>
      </c>
      <c r="AU194" s="142" t="s">
        <v>83</v>
      </c>
      <c r="AY194" s="141" t="s">
        <v>173</v>
      </c>
      <c r="BK194" s="143">
        <f>BK195</f>
        <v>0</v>
      </c>
    </row>
    <row r="195" spans="2:65" s="1" customFormat="1" ht="16.5" customHeight="1">
      <c r="B195" s="145"/>
      <c r="C195" s="146" t="s">
        <v>429</v>
      </c>
      <c r="D195" s="146" t="s">
        <v>174</v>
      </c>
      <c r="E195" s="147" t="s">
        <v>490</v>
      </c>
      <c r="F195" s="220" t="s">
        <v>491</v>
      </c>
      <c r="G195" s="220"/>
      <c r="H195" s="220"/>
      <c r="I195" s="220"/>
      <c r="J195" s="148" t="s">
        <v>453</v>
      </c>
      <c r="K195" s="149">
        <v>1</v>
      </c>
      <c r="L195" s="221"/>
      <c r="M195" s="221"/>
      <c r="N195" s="221">
        <f>ROUND(L195*K195,2)</f>
        <v>0</v>
      </c>
      <c r="O195" s="221"/>
      <c r="P195" s="221"/>
      <c r="Q195" s="221"/>
      <c r="R195" s="150"/>
      <c r="T195" s="151" t="s">
        <v>5</v>
      </c>
      <c r="U195" s="159" t="s">
        <v>40</v>
      </c>
      <c r="V195" s="160">
        <v>0</v>
      </c>
      <c r="W195" s="160">
        <f>V195*K195</f>
        <v>0</v>
      </c>
      <c r="X195" s="160">
        <v>0</v>
      </c>
      <c r="Y195" s="160">
        <f>X195*K195</f>
        <v>0</v>
      </c>
      <c r="Z195" s="160">
        <v>0</v>
      </c>
      <c r="AA195" s="161">
        <f>Z195*K195</f>
        <v>0</v>
      </c>
      <c r="AR195" s="19" t="s">
        <v>454</v>
      </c>
      <c r="AT195" s="19" t="s">
        <v>174</v>
      </c>
      <c r="AU195" s="19" t="s">
        <v>111</v>
      </c>
      <c r="AY195" s="19" t="s">
        <v>173</v>
      </c>
      <c r="BE195" s="154">
        <f>IF(U195="základní",N195,0)</f>
        <v>0</v>
      </c>
      <c r="BF195" s="154">
        <f>IF(U195="snížená",N195,0)</f>
        <v>0</v>
      </c>
      <c r="BG195" s="154">
        <f>IF(U195="zákl. přenesená",N195,0)</f>
        <v>0</v>
      </c>
      <c r="BH195" s="154">
        <f>IF(U195="sníž. přenesená",N195,0)</f>
        <v>0</v>
      </c>
      <c r="BI195" s="154">
        <f>IF(U195="nulová",N195,0)</f>
        <v>0</v>
      </c>
      <c r="BJ195" s="19" t="s">
        <v>83</v>
      </c>
      <c r="BK195" s="154">
        <f>ROUND(L195*K195,2)</f>
        <v>0</v>
      </c>
      <c r="BL195" s="19" t="s">
        <v>454</v>
      </c>
      <c r="BM195" s="19" t="s">
        <v>1068</v>
      </c>
    </row>
    <row r="196" spans="2:18" s="1" customFormat="1" ht="6.95" customHeight="1"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8"/>
    </row>
  </sheetData>
  <mergeCells count="26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H1:K1"/>
    <mergeCell ref="S2:AC2"/>
    <mergeCell ref="F193:I193"/>
    <mergeCell ref="L193:M193"/>
    <mergeCell ref="N193:Q193"/>
    <mergeCell ref="F195:I195"/>
    <mergeCell ref="L195:M195"/>
    <mergeCell ref="N195:Q195"/>
    <mergeCell ref="N120:Q120"/>
    <mergeCell ref="N121:Q121"/>
    <mergeCell ref="N122:Q122"/>
    <mergeCell ref="N135:Q135"/>
    <mergeCell ref="N136:Q136"/>
    <mergeCell ref="N153:Q153"/>
    <mergeCell ref="N179:Q179"/>
    <mergeCell ref="N180:Q180"/>
    <mergeCell ref="N184:Q184"/>
    <mergeCell ref="N186:Q186"/>
    <mergeCell ref="N190:Q190"/>
    <mergeCell ref="N194:Q194"/>
    <mergeCell ref="F189:I189"/>
    <mergeCell ref="L189:M189"/>
    <mergeCell ref="N189:Q189"/>
    <mergeCell ref="F191:I191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workbookViewId="0" topLeftCell="A1">
      <pane ySplit="1" topLeftCell="A114" activePane="bottomLeft" state="frozen"/>
      <selection pane="bottomLeft" activeCell="F125" sqref="F125:I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126</v>
      </c>
      <c r="G1" s="14"/>
      <c r="H1" s="219" t="s">
        <v>127</v>
      </c>
      <c r="I1" s="219"/>
      <c r="J1" s="219"/>
      <c r="K1" s="219"/>
      <c r="L1" s="14" t="s">
        <v>128</v>
      </c>
      <c r="M1" s="12"/>
      <c r="N1" s="12"/>
      <c r="O1" s="13" t="s">
        <v>129</v>
      </c>
      <c r="P1" s="12"/>
      <c r="Q1" s="12"/>
      <c r="R1" s="12"/>
      <c r="S1" s="14" t="s">
        <v>130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14" t="s">
        <v>7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111</v>
      </c>
    </row>
    <row r="4" spans="2:46" ht="36.95" customHeight="1">
      <c r="B4" s="23"/>
      <c r="C4" s="203" t="s">
        <v>131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4"/>
      <c r="T4" s="18" t="s">
        <v>13</v>
      </c>
      <c r="AT4" s="19" t="s">
        <v>6</v>
      </c>
    </row>
    <row r="5" spans="2:18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38" t="str">
        <f>'Rekapitulace stavby'!K6</f>
        <v>Milevsko -  Švermova ul. III. etapa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4"/>
    </row>
    <row r="7" spans="2:18" s="1" customFormat="1" ht="32.85" customHeight="1">
      <c r="B7" s="32"/>
      <c r="C7" s="33"/>
      <c r="D7" s="170" t="s">
        <v>132</v>
      </c>
      <c r="E7" s="171"/>
      <c r="F7" s="260" t="s">
        <v>1069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3"/>
      <c r="R7" s="34"/>
    </row>
    <row r="8" spans="2:18" s="1" customFormat="1" ht="14.45" customHeight="1">
      <c r="B8" s="32"/>
      <c r="C8" s="33"/>
      <c r="D8" s="29" t="s">
        <v>19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20</v>
      </c>
      <c r="N8" s="33"/>
      <c r="O8" s="27" t="s">
        <v>5</v>
      </c>
      <c r="P8" s="33"/>
      <c r="Q8" s="33"/>
      <c r="R8" s="34"/>
    </row>
    <row r="9" spans="2:18" s="1" customFormat="1" ht="14.4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40" t="str">
        <f>'Rekapitulace stavby'!AN8</f>
        <v>24. 8. 2017</v>
      </c>
      <c r="P9" s="240"/>
      <c r="Q9" s="33"/>
      <c r="R9" s="34"/>
    </row>
    <row r="10" spans="2:18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45" customHeight="1">
      <c r="B11" s="32"/>
      <c r="C11" s="33"/>
      <c r="D11" s="29" t="s">
        <v>25</v>
      </c>
      <c r="E11" s="33"/>
      <c r="F11" s="33"/>
      <c r="G11" s="33"/>
      <c r="H11" s="33"/>
      <c r="I11" s="33"/>
      <c r="J11" s="33"/>
      <c r="K11" s="33"/>
      <c r="L11" s="33"/>
      <c r="M11" s="29" t="s">
        <v>26</v>
      </c>
      <c r="N11" s="33"/>
      <c r="O11" s="216" t="s">
        <v>5</v>
      </c>
      <c r="P11" s="216"/>
      <c r="Q11" s="33"/>
      <c r="R11" s="34"/>
    </row>
    <row r="12" spans="2:18" s="1" customFormat="1" ht="18" customHeight="1">
      <c r="B12" s="32"/>
      <c r="C12" s="33"/>
      <c r="D12" s="33"/>
      <c r="E12" s="27" t="s">
        <v>27</v>
      </c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6" t="s">
        <v>5</v>
      </c>
      <c r="P12" s="216"/>
      <c r="Q12" s="33"/>
      <c r="R12" s="34"/>
    </row>
    <row r="13" spans="2:18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45" customHeight="1">
      <c r="B14" s="32"/>
      <c r="C14" s="33"/>
      <c r="D14" s="29" t="s">
        <v>29</v>
      </c>
      <c r="E14" s="33"/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216" t="str">
        <f>IF('Rekapitulace stavby'!AN13="","",'Rekapitulace stavby'!AN13)</f>
        <v/>
      </c>
      <c r="P14" s="216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6" t="str">
        <f>IF('Rekapitulace stavby'!AN14="","",'Rekapitulace stavby'!AN14)</f>
        <v/>
      </c>
      <c r="P15" s="216"/>
      <c r="Q15" s="33"/>
      <c r="R15" s="34"/>
    </row>
    <row r="16" spans="2:18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>
      <c r="B17" s="32"/>
      <c r="C17" s="33"/>
      <c r="D17" s="29" t="s">
        <v>30</v>
      </c>
      <c r="E17" s="33"/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216" t="s">
        <v>31</v>
      </c>
      <c r="P17" s="216"/>
      <c r="Q17" s="33"/>
      <c r="R17" s="34"/>
    </row>
    <row r="18" spans="2:18" s="1" customFormat="1" ht="18" customHeight="1">
      <c r="B18" s="32"/>
      <c r="C18" s="33"/>
      <c r="D18" s="33"/>
      <c r="E18" s="177" t="s">
        <v>1404</v>
      </c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6" t="s">
        <v>32</v>
      </c>
      <c r="P18" s="216"/>
      <c r="Q18" s="33"/>
      <c r="R18" s="34"/>
    </row>
    <row r="19" spans="2:18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>
      <c r="B20" s="32"/>
      <c r="C20" s="33"/>
      <c r="D20" s="29" t="s">
        <v>34</v>
      </c>
      <c r="E20" s="33"/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216" t="str">
        <f>IF('Rekapitulace stavby'!AN19="","",'Rekapitulace stavby'!AN19)</f>
        <v/>
      </c>
      <c r="P20" s="216"/>
      <c r="Q20" s="33"/>
      <c r="R20" s="34"/>
    </row>
    <row r="21" spans="2:18" s="1" customFormat="1" ht="18" customHeight="1">
      <c r="B21" s="32"/>
      <c r="C21" s="33"/>
      <c r="D21" s="33"/>
      <c r="E21" s="27" t="str">
        <f>IF('Rekapitulace stavby'!E20="","",'Rekapitulace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6" t="str">
        <f>IF('Rekapitulace stavby'!AN20="","",'Rekapitulace stavby'!AN20)</f>
        <v/>
      </c>
      <c r="P21" s="216"/>
      <c r="Q21" s="33"/>
      <c r="R21" s="34"/>
    </row>
    <row r="22" spans="2:18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>
      <c r="B23" s="32"/>
      <c r="C23" s="33"/>
      <c r="D23" s="29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6.5" customHeight="1">
      <c r="B24" s="32"/>
      <c r="C24" s="33"/>
      <c r="D24" s="33"/>
      <c r="E24" s="218" t="s">
        <v>5</v>
      </c>
      <c r="F24" s="218"/>
      <c r="G24" s="218"/>
      <c r="H24" s="218"/>
      <c r="I24" s="218"/>
      <c r="J24" s="218"/>
      <c r="K24" s="218"/>
      <c r="L24" s="218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>
      <c r="B27" s="32"/>
      <c r="C27" s="33"/>
      <c r="D27" s="111" t="s">
        <v>134</v>
      </c>
      <c r="E27" s="33"/>
      <c r="F27" s="33"/>
      <c r="G27" s="33"/>
      <c r="H27" s="33"/>
      <c r="I27" s="33"/>
      <c r="J27" s="33"/>
      <c r="K27" s="33"/>
      <c r="L27" s="33"/>
      <c r="M27" s="210">
        <f>N88</f>
        <v>0</v>
      </c>
      <c r="N27" s="210"/>
      <c r="O27" s="210"/>
      <c r="P27" s="210"/>
      <c r="Q27" s="33"/>
      <c r="R27" s="34"/>
    </row>
    <row r="28" spans="2:18" s="1" customFormat="1" ht="14.45" customHeight="1">
      <c r="B28" s="32"/>
      <c r="C28" s="33"/>
      <c r="D28" s="31" t="s">
        <v>135</v>
      </c>
      <c r="E28" s="33"/>
      <c r="F28" s="33"/>
      <c r="G28" s="33"/>
      <c r="H28" s="33"/>
      <c r="I28" s="33"/>
      <c r="J28" s="33"/>
      <c r="K28" s="33"/>
      <c r="L28" s="33"/>
      <c r="M28" s="210">
        <f>N92</f>
        <v>0</v>
      </c>
      <c r="N28" s="210"/>
      <c r="O28" s="210"/>
      <c r="P28" s="210"/>
      <c r="Q28" s="33"/>
      <c r="R28" s="34"/>
    </row>
    <row r="29" spans="2:18" s="1" customFormat="1" ht="6.9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>
      <c r="B30" s="32"/>
      <c r="C30" s="33"/>
      <c r="D30" s="112" t="s">
        <v>38</v>
      </c>
      <c r="E30" s="33"/>
      <c r="F30" s="33"/>
      <c r="G30" s="33"/>
      <c r="H30" s="33"/>
      <c r="I30" s="33"/>
      <c r="J30" s="33"/>
      <c r="K30" s="33"/>
      <c r="L30" s="33"/>
      <c r="M30" s="251">
        <f>ROUND(M27+M28,2)</f>
        <v>0</v>
      </c>
      <c r="N30" s="237"/>
      <c r="O30" s="237"/>
      <c r="P30" s="237"/>
      <c r="Q30" s="33"/>
      <c r="R30" s="34"/>
    </row>
    <row r="31" spans="2:18" s="1" customFormat="1" ht="6.9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>
      <c r="B32" s="32"/>
      <c r="C32" s="33"/>
      <c r="D32" s="39" t="s">
        <v>39</v>
      </c>
      <c r="E32" s="39" t="s">
        <v>40</v>
      </c>
      <c r="F32" s="40">
        <v>0.21</v>
      </c>
      <c r="G32" s="113" t="s">
        <v>41</v>
      </c>
      <c r="H32" s="248">
        <f>ROUND((SUM(BE92:BE93)+SUM(BE111:BE134)),2)</f>
        <v>0</v>
      </c>
      <c r="I32" s="237"/>
      <c r="J32" s="237"/>
      <c r="K32" s="33"/>
      <c r="L32" s="33"/>
      <c r="M32" s="248">
        <f>ROUND(ROUND((SUM(BE92:BE93)+SUM(BE111:BE134)),2)*F32,2)</f>
        <v>0</v>
      </c>
      <c r="N32" s="237"/>
      <c r="O32" s="237"/>
      <c r="P32" s="237"/>
      <c r="Q32" s="33"/>
      <c r="R32" s="34"/>
    </row>
    <row r="33" spans="2:18" s="1" customFormat="1" ht="14.45" customHeight="1">
      <c r="B33" s="32"/>
      <c r="C33" s="33"/>
      <c r="D33" s="33"/>
      <c r="E33" s="39" t="s">
        <v>42</v>
      </c>
      <c r="F33" s="40">
        <v>0.15</v>
      </c>
      <c r="G33" s="113" t="s">
        <v>41</v>
      </c>
      <c r="H33" s="248">
        <f>ROUND((SUM(BF92:BF93)+SUM(BF111:BF134)),2)</f>
        <v>0</v>
      </c>
      <c r="I33" s="237"/>
      <c r="J33" s="237"/>
      <c r="K33" s="33"/>
      <c r="L33" s="33"/>
      <c r="M33" s="248">
        <f>ROUND(ROUND((SUM(BF92:BF93)+SUM(BF111:BF134)),2)*F33,2)</f>
        <v>0</v>
      </c>
      <c r="N33" s="237"/>
      <c r="O33" s="237"/>
      <c r="P33" s="237"/>
      <c r="Q33" s="33"/>
      <c r="R33" s="34"/>
    </row>
    <row r="34" spans="2:18" s="1" customFormat="1" ht="14.45" customHeight="1" hidden="1">
      <c r="B34" s="32"/>
      <c r="C34" s="33"/>
      <c r="D34" s="33"/>
      <c r="E34" s="39" t="s">
        <v>43</v>
      </c>
      <c r="F34" s="40">
        <v>0.21</v>
      </c>
      <c r="G34" s="113" t="s">
        <v>41</v>
      </c>
      <c r="H34" s="248">
        <f>ROUND((SUM(BG92:BG93)+SUM(BG111:BG134)),2)</f>
        <v>0</v>
      </c>
      <c r="I34" s="237"/>
      <c r="J34" s="237"/>
      <c r="K34" s="33"/>
      <c r="L34" s="33"/>
      <c r="M34" s="248">
        <v>0</v>
      </c>
      <c r="N34" s="237"/>
      <c r="O34" s="237"/>
      <c r="P34" s="237"/>
      <c r="Q34" s="33"/>
      <c r="R34" s="34"/>
    </row>
    <row r="35" spans="2:18" s="1" customFormat="1" ht="14.45" customHeight="1" hidden="1">
      <c r="B35" s="32"/>
      <c r="C35" s="33"/>
      <c r="D35" s="33"/>
      <c r="E35" s="39" t="s">
        <v>44</v>
      </c>
      <c r="F35" s="40">
        <v>0.15</v>
      </c>
      <c r="G35" s="113" t="s">
        <v>41</v>
      </c>
      <c r="H35" s="248">
        <f>ROUND((SUM(BH92:BH93)+SUM(BH111:BH134)),2)</f>
        <v>0</v>
      </c>
      <c r="I35" s="237"/>
      <c r="J35" s="237"/>
      <c r="K35" s="33"/>
      <c r="L35" s="33"/>
      <c r="M35" s="248">
        <v>0</v>
      </c>
      <c r="N35" s="237"/>
      <c r="O35" s="237"/>
      <c r="P35" s="237"/>
      <c r="Q35" s="33"/>
      <c r="R35" s="34"/>
    </row>
    <row r="36" spans="2:18" s="1" customFormat="1" ht="14.45" customHeight="1" hidden="1">
      <c r="B36" s="32"/>
      <c r="C36" s="33"/>
      <c r="D36" s="33"/>
      <c r="E36" s="39" t="s">
        <v>45</v>
      </c>
      <c r="F36" s="40">
        <v>0</v>
      </c>
      <c r="G36" s="113" t="s">
        <v>41</v>
      </c>
      <c r="H36" s="248">
        <f>ROUND((SUM(BI92:BI93)+SUM(BI111:BI134)),2)</f>
        <v>0</v>
      </c>
      <c r="I36" s="237"/>
      <c r="J36" s="237"/>
      <c r="K36" s="33"/>
      <c r="L36" s="33"/>
      <c r="M36" s="248">
        <v>0</v>
      </c>
      <c r="N36" s="237"/>
      <c r="O36" s="237"/>
      <c r="P36" s="237"/>
      <c r="Q36" s="33"/>
      <c r="R36" s="34"/>
    </row>
    <row r="37" spans="2:18" s="1" customFormat="1" ht="6.9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>
      <c r="B38" s="32"/>
      <c r="C38" s="109"/>
      <c r="D38" s="114" t="s">
        <v>46</v>
      </c>
      <c r="E38" s="72"/>
      <c r="F38" s="72"/>
      <c r="G38" s="115" t="s">
        <v>47</v>
      </c>
      <c r="H38" s="116" t="s">
        <v>48</v>
      </c>
      <c r="I38" s="72"/>
      <c r="J38" s="72"/>
      <c r="K38" s="72"/>
      <c r="L38" s="249">
        <f>SUM(M30:M36)</f>
        <v>0</v>
      </c>
      <c r="M38" s="249"/>
      <c r="N38" s="249"/>
      <c r="O38" s="249"/>
      <c r="P38" s="250"/>
      <c r="Q38" s="109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" customHeight="1">
      <c r="B76" s="32"/>
      <c r="C76" s="203" t="s">
        <v>136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38" t="str">
        <f>F6</f>
        <v>Milevsko -  Švermova ul. III. etapa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3"/>
      <c r="R78" s="34"/>
    </row>
    <row r="79" spans="2:18" s="1" customFormat="1" ht="36.95" customHeight="1">
      <c r="B79" s="32"/>
      <c r="C79" s="172" t="s">
        <v>132</v>
      </c>
      <c r="D79" s="171"/>
      <c r="E79" s="171"/>
      <c r="F79" s="258" t="str">
        <f>F7</f>
        <v>STL - Plynovod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3"/>
      <c r="R79" s="34"/>
    </row>
    <row r="80" spans="2:18" s="1" customFormat="1" ht="6.9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 xml:space="preserve"> </v>
      </c>
      <c r="G81" s="33"/>
      <c r="H81" s="33"/>
      <c r="I81" s="33"/>
      <c r="J81" s="33"/>
      <c r="K81" s="29" t="s">
        <v>23</v>
      </c>
      <c r="L81" s="33"/>
      <c r="M81" s="240" t="str">
        <f>IF(O9="","",O9)</f>
        <v>24. 8. 2017</v>
      </c>
      <c r="N81" s="240"/>
      <c r="O81" s="240"/>
      <c r="P81" s="240"/>
      <c r="Q81" s="33"/>
      <c r="R81" s="34"/>
    </row>
    <row r="82" spans="2:18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25</v>
      </c>
      <c r="D83" s="33"/>
      <c r="E83" s="33"/>
      <c r="F83" s="27" t="str">
        <f>E12</f>
        <v>Město Milevsko, nám. E. Beneše 420, 39901 Milevsko</v>
      </c>
      <c r="G83" s="33"/>
      <c r="H83" s="33"/>
      <c r="I83" s="33"/>
      <c r="J83" s="33"/>
      <c r="K83" s="29" t="s">
        <v>30</v>
      </c>
      <c r="L83" s="33"/>
      <c r="M83" s="216" t="str">
        <f>E18</f>
        <v>Ing.Luboš Vaniš,VL PROJEKT,Líšnice 72,39901 Sepekov</v>
      </c>
      <c r="N83" s="216"/>
      <c r="O83" s="216"/>
      <c r="P83" s="216"/>
      <c r="Q83" s="216"/>
      <c r="R83" s="34"/>
    </row>
    <row r="84" spans="2:18" s="1" customFormat="1" ht="14.45" customHeight="1">
      <c r="B84" s="32"/>
      <c r="C84" s="29" t="s">
        <v>29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34</v>
      </c>
      <c r="L84" s="33"/>
      <c r="M84" s="216" t="str">
        <f>E21</f>
        <v xml:space="preserve"> </v>
      </c>
      <c r="N84" s="216"/>
      <c r="O84" s="216"/>
      <c r="P84" s="216"/>
      <c r="Q84" s="216"/>
      <c r="R84" s="34"/>
    </row>
    <row r="85" spans="2:18" s="1" customFormat="1" ht="10.3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46" t="s">
        <v>137</v>
      </c>
      <c r="D86" s="247"/>
      <c r="E86" s="247"/>
      <c r="F86" s="247"/>
      <c r="G86" s="247"/>
      <c r="H86" s="109"/>
      <c r="I86" s="109"/>
      <c r="J86" s="109"/>
      <c r="K86" s="109"/>
      <c r="L86" s="109"/>
      <c r="M86" s="109"/>
      <c r="N86" s="246" t="s">
        <v>138</v>
      </c>
      <c r="O86" s="247"/>
      <c r="P86" s="247"/>
      <c r="Q86" s="247"/>
      <c r="R86" s="34"/>
    </row>
    <row r="87" spans="2:18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7" t="s">
        <v>139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78">
        <f>N111</f>
        <v>0</v>
      </c>
      <c r="O88" s="244"/>
      <c r="P88" s="244"/>
      <c r="Q88" s="244"/>
      <c r="R88" s="34"/>
      <c r="AU88" s="19" t="s">
        <v>140</v>
      </c>
    </row>
    <row r="89" spans="2:18" s="7" customFormat="1" ht="24.95" customHeight="1">
      <c r="B89" s="118"/>
      <c r="C89" s="119"/>
      <c r="D89" s="120" t="s">
        <v>150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25">
        <f>N112</f>
        <v>0</v>
      </c>
      <c r="O89" s="243"/>
      <c r="P89" s="243"/>
      <c r="Q89" s="243"/>
      <c r="R89" s="121"/>
    </row>
    <row r="90" spans="2:18" s="8" customFormat="1" ht="19.9" customHeight="1">
      <c r="B90" s="122"/>
      <c r="C90" s="96"/>
      <c r="D90" s="123" t="s">
        <v>151</v>
      </c>
      <c r="E90" s="96"/>
      <c r="F90" s="96"/>
      <c r="G90" s="96"/>
      <c r="H90" s="96"/>
      <c r="I90" s="96"/>
      <c r="J90" s="96"/>
      <c r="K90" s="96"/>
      <c r="L90" s="96"/>
      <c r="M90" s="96"/>
      <c r="N90" s="182">
        <f>N113</f>
        <v>0</v>
      </c>
      <c r="O90" s="183"/>
      <c r="P90" s="183"/>
      <c r="Q90" s="183"/>
      <c r="R90" s="124"/>
    </row>
    <row r="91" spans="2:18" s="1" customFormat="1" ht="21.7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21" s="1" customFormat="1" ht="29.25" customHeight="1">
      <c r="B92" s="32"/>
      <c r="C92" s="117" t="s">
        <v>158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44">
        <v>0</v>
      </c>
      <c r="O92" s="245"/>
      <c r="P92" s="245"/>
      <c r="Q92" s="245"/>
      <c r="R92" s="34"/>
      <c r="T92" s="125"/>
      <c r="U92" s="126" t="s">
        <v>39</v>
      </c>
    </row>
    <row r="93" spans="2:18" s="1" customFormat="1" ht="1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s="1" customFormat="1" ht="29.25" customHeight="1">
      <c r="B94" s="32"/>
      <c r="C94" s="108" t="s">
        <v>125</v>
      </c>
      <c r="D94" s="109"/>
      <c r="E94" s="109"/>
      <c r="F94" s="109"/>
      <c r="G94" s="109"/>
      <c r="H94" s="109"/>
      <c r="I94" s="109"/>
      <c r="J94" s="109"/>
      <c r="K94" s="109"/>
      <c r="L94" s="179">
        <f>ROUND(SUM(N88+N92),2)</f>
        <v>0</v>
      </c>
      <c r="M94" s="179"/>
      <c r="N94" s="179"/>
      <c r="O94" s="179"/>
      <c r="P94" s="179"/>
      <c r="Q94" s="179"/>
      <c r="R94" s="34"/>
    </row>
    <row r="95" spans="2:18" s="1" customFormat="1" ht="6.9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0" spans="2:18" s="1" customFormat="1" ht="36.95" customHeight="1">
      <c r="B100" s="32"/>
      <c r="C100" s="203" t="s">
        <v>159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34"/>
    </row>
    <row r="101" spans="2:18" s="1" customFormat="1" ht="6.9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30" customHeight="1">
      <c r="B102" s="32"/>
      <c r="C102" s="29" t="s">
        <v>17</v>
      </c>
      <c r="D102" s="33"/>
      <c r="E102" s="33"/>
      <c r="F102" s="238" t="str">
        <f>F6</f>
        <v>Milevsko -  Švermova ul. III. etapa</v>
      </c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33"/>
      <c r="R102" s="34"/>
    </row>
    <row r="103" spans="2:18" s="1" customFormat="1" ht="36.95" customHeight="1">
      <c r="B103" s="32"/>
      <c r="C103" s="172" t="s">
        <v>132</v>
      </c>
      <c r="D103" s="171"/>
      <c r="E103" s="171"/>
      <c r="F103" s="258" t="str">
        <f>F7</f>
        <v>STL - Plynovod</v>
      </c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33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18" customHeight="1">
      <c r="B105" s="32"/>
      <c r="C105" s="29" t="s">
        <v>21</v>
      </c>
      <c r="D105" s="33"/>
      <c r="E105" s="33"/>
      <c r="F105" s="27" t="str">
        <f>F9</f>
        <v xml:space="preserve"> </v>
      </c>
      <c r="G105" s="33"/>
      <c r="H105" s="33"/>
      <c r="I105" s="33"/>
      <c r="J105" s="33"/>
      <c r="K105" s="29" t="s">
        <v>23</v>
      </c>
      <c r="L105" s="33"/>
      <c r="M105" s="240" t="str">
        <f>IF(O9="","",O9)</f>
        <v>24. 8. 2017</v>
      </c>
      <c r="N105" s="240"/>
      <c r="O105" s="240"/>
      <c r="P105" s="240"/>
      <c r="Q105" s="33"/>
      <c r="R105" s="34"/>
    </row>
    <row r="106" spans="2:18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15">
      <c r="B107" s="32"/>
      <c r="C107" s="29" t="s">
        <v>25</v>
      </c>
      <c r="D107" s="33"/>
      <c r="E107" s="33"/>
      <c r="F107" s="27" t="str">
        <f>E12</f>
        <v>Město Milevsko, nám. E. Beneše 420, 39901 Milevsko</v>
      </c>
      <c r="G107" s="33"/>
      <c r="H107" s="33"/>
      <c r="I107" s="33"/>
      <c r="J107" s="33"/>
      <c r="K107" s="29" t="s">
        <v>30</v>
      </c>
      <c r="L107" s="33"/>
      <c r="M107" s="216" t="str">
        <f>E18</f>
        <v>Ing.Luboš Vaniš,VL PROJEKT,Líšnice 72,39901 Sepekov</v>
      </c>
      <c r="N107" s="216"/>
      <c r="O107" s="216"/>
      <c r="P107" s="216"/>
      <c r="Q107" s="216"/>
      <c r="R107" s="34"/>
    </row>
    <row r="108" spans="2:18" s="1" customFormat="1" ht="14.45" customHeight="1">
      <c r="B108" s="32"/>
      <c r="C108" s="29" t="s">
        <v>29</v>
      </c>
      <c r="D108" s="33"/>
      <c r="E108" s="33"/>
      <c r="F108" s="27" t="str">
        <f>IF(E15="","",E15)</f>
        <v xml:space="preserve"> </v>
      </c>
      <c r="G108" s="33"/>
      <c r="H108" s="33"/>
      <c r="I108" s="33"/>
      <c r="J108" s="33"/>
      <c r="K108" s="29" t="s">
        <v>34</v>
      </c>
      <c r="L108" s="33"/>
      <c r="M108" s="216" t="str">
        <f>E21</f>
        <v xml:space="preserve"> </v>
      </c>
      <c r="N108" s="216"/>
      <c r="O108" s="216"/>
      <c r="P108" s="216"/>
      <c r="Q108" s="216"/>
      <c r="R108" s="34"/>
    </row>
    <row r="109" spans="2:18" s="1" customFormat="1" ht="10.3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7" s="9" customFormat="1" ht="29.25" customHeight="1">
      <c r="B110" s="127"/>
      <c r="C110" s="128" t="s">
        <v>160</v>
      </c>
      <c r="D110" s="129" t="s">
        <v>161</v>
      </c>
      <c r="E110" s="129" t="s">
        <v>57</v>
      </c>
      <c r="F110" s="241" t="s">
        <v>162</v>
      </c>
      <c r="G110" s="241"/>
      <c r="H110" s="241"/>
      <c r="I110" s="241"/>
      <c r="J110" s="129" t="s">
        <v>163</v>
      </c>
      <c r="K110" s="129" t="s">
        <v>164</v>
      </c>
      <c r="L110" s="241" t="s">
        <v>165</v>
      </c>
      <c r="M110" s="241"/>
      <c r="N110" s="241" t="s">
        <v>138</v>
      </c>
      <c r="O110" s="241"/>
      <c r="P110" s="241"/>
      <c r="Q110" s="242"/>
      <c r="R110" s="130"/>
      <c r="T110" s="73" t="s">
        <v>166</v>
      </c>
      <c r="U110" s="74" t="s">
        <v>39</v>
      </c>
      <c r="V110" s="74" t="s">
        <v>167</v>
      </c>
      <c r="W110" s="74" t="s">
        <v>168</v>
      </c>
      <c r="X110" s="74" t="s">
        <v>169</v>
      </c>
      <c r="Y110" s="74" t="s">
        <v>170</v>
      </c>
      <c r="Z110" s="74" t="s">
        <v>171</v>
      </c>
      <c r="AA110" s="75" t="s">
        <v>172</v>
      </c>
    </row>
    <row r="111" spans="2:63" s="1" customFormat="1" ht="29.25" customHeight="1">
      <c r="B111" s="32"/>
      <c r="C111" s="77" t="s">
        <v>134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22">
        <f>BK111</f>
        <v>0</v>
      </c>
      <c r="O111" s="223"/>
      <c r="P111" s="223"/>
      <c r="Q111" s="223"/>
      <c r="R111" s="34"/>
      <c r="T111" s="76"/>
      <c r="U111" s="48"/>
      <c r="V111" s="48"/>
      <c r="W111" s="131">
        <f>W112</f>
        <v>82.712</v>
      </c>
      <c r="X111" s="48"/>
      <c r="Y111" s="131">
        <f>Y112</f>
        <v>0.09768</v>
      </c>
      <c r="Z111" s="48"/>
      <c r="AA111" s="132">
        <f>AA112</f>
        <v>0</v>
      </c>
      <c r="AT111" s="19" t="s">
        <v>74</v>
      </c>
      <c r="AU111" s="19" t="s">
        <v>140</v>
      </c>
      <c r="BK111" s="133">
        <f>BK112</f>
        <v>0</v>
      </c>
    </row>
    <row r="112" spans="2:63" s="10" customFormat="1" ht="37.35" customHeight="1">
      <c r="B112" s="134"/>
      <c r="C112" s="135"/>
      <c r="D112" s="136" t="s">
        <v>150</v>
      </c>
      <c r="E112" s="136"/>
      <c r="F112" s="136"/>
      <c r="G112" s="136"/>
      <c r="H112" s="136"/>
      <c r="I112" s="136"/>
      <c r="J112" s="136"/>
      <c r="K112" s="136"/>
      <c r="L112" s="136"/>
      <c r="M112" s="136"/>
      <c r="N112" s="224">
        <f>BK112</f>
        <v>0</v>
      </c>
      <c r="O112" s="225"/>
      <c r="P112" s="225"/>
      <c r="Q112" s="225"/>
      <c r="R112" s="137"/>
      <c r="T112" s="138"/>
      <c r="U112" s="135"/>
      <c r="V112" s="135"/>
      <c r="W112" s="139">
        <f>W113</f>
        <v>82.712</v>
      </c>
      <c r="X112" s="135"/>
      <c r="Y112" s="139">
        <f>Y113</f>
        <v>0.09768</v>
      </c>
      <c r="Z112" s="135"/>
      <c r="AA112" s="140">
        <f>AA113</f>
        <v>0</v>
      </c>
      <c r="AR112" s="141" t="s">
        <v>183</v>
      </c>
      <c r="AT112" s="142" t="s">
        <v>74</v>
      </c>
      <c r="AU112" s="142" t="s">
        <v>75</v>
      </c>
      <c r="AY112" s="141" t="s">
        <v>173</v>
      </c>
      <c r="BK112" s="143">
        <f>BK113</f>
        <v>0</v>
      </c>
    </row>
    <row r="113" spans="2:63" s="10" customFormat="1" ht="19.9" customHeight="1">
      <c r="B113" s="134"/>
      <c r="C113" s="135"/>
      <c r="D113" s="144" t="s">
        <v>151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226">
        <f>BK113</f>
        <v>0</v>
      </c>
      <c r="O113" s="227"/>
      <c r="P113" s="227"/>
      <c r="Q113" s="227"/>
      <c r="R113" s="137"/>
      <c r="T113" s="138"/>
      <c r="U113" s="135"/>
      <c r="V113" s="135"/>
      <c r="W113" s="139">
        <f>SUM(W114:W134)</f>
        <v>82.712</v>
      </c>
      <c r="X113" s="135"/>
      <c r="Y113" s="139">
        <f>SUM(Y114:Y134)</f>
        <v>0.09768</v>
      </c>
      <c r="Z113" s="135"/>
      <c r="AA113" s="140">
        <f>SUM(AA114:AA134)</f>
        <v>0</v>
      </c>
      <c r="AR113" s="141" t="s">
        <v>183</v>
      </c>
      <c r="AT113" s="142" t="s">
        <v>74</v>
      </c>
      <c r="AU113" s="142" t="s">
        <v>83</v>
      </c>
      <c r="AY113" s="141" t="s">
        <v>173</v>
      </c>
      <c r="BK113" s="143">
        <f>SUM(BK114:BK134)</f>
        <v>0</v>
      </c>
    </row>
    <row r="114" spans="2:65" s="1" customFormat="1" ht="38.25" customHeight="1">
      <c r="B114" s="145"/>
      <c r="C114" s="166" t="s">
        <v>83</v>
      </c>
      <c r="D114" s="166" t="s">
        <v>174</v>
      </c>
      <c r="E114" s="167" t="s">
        <v>1070</v>
      </c>
      <c r="F114" s="252" t="s">
        <v>1071</v>
      </c>
      <c r="G114" s="252"/>
      <c r="H114" s="252"/>
      <c r="I114" s="252"/>
      <c r="J114" s="168" t="s">
        <v>177</v>
      </c>
      <c r="K114" s="169">
        <v>18</v>
      </c>
      <c r="L114" s="253"/>
      <c r="M114" s="253"/>
      <c r="N114" s="253">
        <f aca="true" t="shared" si="0" ref="N114:N134">ROUND(L114*K114,2)</f>
        <v>0</v>
      </c>
      <c r="O114" s="253"/>
      <c r="P114" s="253"/>
      <c r="Q114" s="253"/>
      <c r="R114" s="150"/>
      <c r="T114" s="151" t="s">
        <v>5</v>
      </c>
      <c r="U114" s="41" t="s">
        <v>40</v>
      </c>
      <c r="V114" s="152">
        <v>0.153</v>
      </c>
      <c r="W114" s="152">
        <f aca="true" t="shared" si="1" ref="W114:W134">V114*K114</f>
        <v>2.754</v>
      </c>
      <c r="X114" s="152">
        <v>0</v>
      </c>
      <c r="Y114" s="152">
        <f aca="true" t="shared" si="2" ref="Y114:Y134">X114*K114</f>
        <v>0</v>
      </c>
      <c r="Z114" s="152">
        <v>0</v>
      </c>
      <c r="AA114" s="153">
        <f aca="true" t="shared" si="3" ref="AA114:AA134">Z114*K114</f>
        <v>0</v>
      </c>
      <c r="AR114" s="19" t="s">
        <v>429</v>
      </c>
      <c r="AT114" s="19" t="s">
        <v>174</v>
      </c>
      <c r="AU114" s="19" t="s">
        <v>111</v>
      </c>
      <c r="AY114" s="19" t="s">
        <v>173</v>
      </c>
      <c r="BE114" s="154">
        <f aca="true" t="shared" si="4" ref="BE114:BE134">IF(U114="základní",N114,0)</f>
        <v>0</v>
      </c>
      <c r="BF114" s="154">
        <f aca="true" t="shared" si="5" ref="BF114:BF134">IF(U114="snížená",N114,0)</f>
        <v>0</v>
      </c>
      <c r="BG114" s="154">
        <f aca="true" t="shared" si="6" ref="BG114:BG134">IF(U114="zákl. přenesená",N114,0)</f>
        <v>0</v>
      </c>
      <c r="BH114" s="154">
        <f aca="true" t="shared" si="7" ref="BH114:BH134">IF(U114="sníž. přenesená",N114,0)</f>
        <v>0</v>
      </c>
      <c r="BI114" s="154">
        <f aca="true" t="shared" si="8" ref="BI114:BI134">IF(U114="nulová",N114,0)</f>
        <v>0</v>
      </c>
      <c r="BJ114" s="19" t="s">
        <v>83</v>
      </c>
      <c r="BK114" s="154">
        <f aca="true" t="shared" si="9" ref="BK114:BK134">ROUND(L114*K114,2)</f>
        <v>0</v>
      </c>
      <c r="BL114" s="19" t="s">
        <v>429</v>
      </c>
      <c r="BM114" s="19" t="s">
        <v>1072</v>
      </c>
    </row>
    <row r="115" spans="2:65" s="1" customFormat="1" ht="38.25" customHeight="1">
      <c r="B115" s="145"/>
      <c r="C115" s="173" t="s">
        <v>111</v>
      </c>
      <c r="D115" s="173" t="s">
        <v>238</v>
      </c>
      <c r="E115" s="174" t="s">
        <v>1073</v>
      </c>
      <c r="F115" s="255" t="s">
        <v>1074</v>
      </c>
      <c r="G115" s="255"/>
      <c r="H115" s="255"/>
      <c r="I115" s="255"/>
      <c r="J115" s="175" t="s">
        <v>177</v>
      </c>
      <c r="K115" s="176">
        <v>18</v>
      </c>
      <c r="L115" s="256"/>
      <c r="M115" s="256"/>
      <c r="N115" s="256">
        <f t="shared" si="0"/>
        <v>0</v>
      </c>
      <c r="O115" s="257"/>
      <c r="P115" s="257"/>
      <c r="Q115" s="257"/>
      <c r="R115" s="150"/>
      <c r="T115" s="151" t="s">
        <v>5</v>
      </c>
      <c r="U115" s="41" t="s">
        <v>40</v>
      </c>
      <c r="V115" s="152">
        <v>0</v>
      </c>
      <c r="W115" s="152">
        <f t="shared" si="1"/>
        <v>0</v>
      </c>
      <c r="X115" s="152">
        <v>0.00028</v>
      </c>
      <c r="Y115" s="152">
        <f t="shared" si="2"/>
        <v>0.005039999999999999</v>
      </c>
      <c r="Z115" s="152">
        <v>0</v>
      </c>
      <c r="AA115" s="153">
        <f t="shared" si="3"/>
        <v>0</v>
      </c>
      <c r="AR115" s="19" t="s">
        <v>444</v>
      </c>
      <c r="AT115" s="19" t="s">
        <v>238</v>
      </c>
      <c r="AU115" s="19" t="s">
        <v>111</v>
      </c>
      <c r="AY115" s="19" t="s">
        <v>173</v>
      </c>
      <c r="BE115" s="154">
        <f t="shared" si="4"/>
        <v>0</v>
      </c>
      <c r="BF115" s="154">
        <f t="shared" si="5"/>
        <v>0</v>
      </c>
      <c r="BG115" s="154">
        <f t="shared" si="6"/>
        <v>0</v>
      </c>
      <c r="BH115" s="154">
        <f t="shared" si="7"/>
        <v>0</v>
      </c>
      <c r="BI115" s="154">
        <f t="shared" si="8"/>
        <v>0</v>
      </c>
      <c r="BJ115" s="19" t="s">
        <v>83</v>
      </c>
      <c r="BK115" s="154">
        <f t="shared" si="9"/>
        <v>0</v>
      </c>
      <c r="BL115" s="19" t="s">
        <v>444</v>
      </c>
      <c r="BM115" s="19" t="s">
        <v>1075</v>
      </c>
    </row>
    <row r="116" spans="2:65" s="1" customFormat="1" ht="38.25" customHeight="1">
      <c r="B116" s="145"/>
      <c r="C116" s="166" t="s">
        <v>183</v>
      </c>
      <c r="D116" s="166" t="s">
        <v>174</v>
      </c>
      <c r="E116" s="167" t="s">
        <v>1076</v>
      </c>
      <c r="F116" s="252" t="s">
        <v>1077</v>
      </c>
      <c r="G116" s="252"/>
      <c r="H116" s="252"/>
      <c r="I116" s="252"/>
      <c r="J116" s="168" t="s">
        <v>177</v>
      </c>
      <c r="K116" s="169">
        <v>12</v>
      </c>
      <c r="L116" s="253"/>
      <c r="M116" s="253"/>
      <c r="N116" s="253">
        <f t="shared" si="0"/>
        <v>0</v>
      </c>
      <c r="O116" s="253"/>
      <c r="P116" s="253"/>
      <c r="Q116" s="253"/>
      <c r="R116" s="150"/>
      <c r="T116" s="151" t="s">
        <v>5</v>
      </c>
      <c r="U116" s="41" t="s">
        <v>40</v>
      </c>
      <c r="V116" s="152">
        <v>0.22</v>
      </c>
      <c r="W116" s="152">
        <f t="shared" si="1"/>
        <v>2.64</v>
      </c>
      <c r="X116" s="152">
        <v>0</v>
      </c>
      <c r="Y116" s="152">
        <f t="shared" si="2"/>
        <v>0</v>
      </c>
      <c r="Z116" s="152">
        <v>0</v>
      </c>
      <c r="AA116" s="153">
        <f t="shared" si="3"/>
        <v>0</v>
      </c>
      <c r="AR116" s="19" t="s">
        <v>429</v>
      </c>
      <c r="AT116" s="19" t="s">
        <v>174</v>
      </c>
      <c r="AU116" s="19" t="s">
        <v>111</v>
      </c>
      <c r="AY116" s="19" t="s">
        <v>173</v>
      </c>
      <c r="BE116" s="154">
        <f t="shared" si="4"/>
        <v>0</v>
      </c>
      <c r="BF116" s="154">
        <f t="shared" si="5"/>
        <v>0</v>
      </c>
      <c r="BG116" s="154">
        <f t="shared" si="6"/>
        <v>0</v>
      </c>
      <c r="BH116" s="154">
        <f t="shared" si="7"/>
        <v>0</v>
      </c>
      <c r="BI116" s="154">
        <f t="shared" si="8"/>
        <v>0</v>
      </c>
      <c r="BJ116" s="19" t="s">
        <v>83</v>
      </c>
      <c r="BK116" s="154">
        <f t="shared" si="9"/>
        <v>0</v>
      </c>
      <c r="BL116" s="19" t="s">
        <v>429</v>
      </c>
      <c r="BM116" s="19" t="s">
        <v>1078</v>
      </c>
    </row>
    <row r="117" spans="2:65" s="1" customFormat="1" ht="25.5" customHeight="1">
      <c r="B117" s="145"/>
      <c r="C117" s="173" t="s">
        <v>178</v>
      </c>
      <c r="D117" s="173" t="s">
        <v>238</v>
      </c>
      <c r="E117" s="174" t="s">
        <v>1079</v>
      </c>
      <c r="F117" s="255" t="s">
        <v>1080</v>
      </c>
      <c r="G117" s="255"/>
      <c r="H117" s="255"/>
      <c r="I117" s="255"/>
      <c r="J117" s="175" t="s">
        <v>177</v>
      </c>
      <c r="K117" s="176">
        <v>12</v>
      </c>
      <c r="L117" s="256"/>
      <c r="M117" s="256"/>
      <c r="N117" s="256">
        <f t="shared" si="0"/>
        <v>0</v>
      </c>
      <c r="O117" s="257"/>
      <c r="P117" s="257"/>
      <c r="Q117" s="257"/>
      <c r="R117" s="150"/>
      <c r="T117" s="151" t="s">
        <v>5</v>
      </c>
      <c r="U117" s="41" t="s">
        <v>40</v>
      </c>
      <c r="V117" s="152">
        <v>0</v>
      </c>
      <c r="W117" s="152">
        <f t="shared" si="1"/>
        <v>0</v>
      </c>
      <c r="X117" s="152">
        <v>0.00208</v>
      </c>
      <c r="Y117" s="152">
        <f t="shared" si="2"/>
        <v>0.024959999999999996</v>
      </c>
      <c r="Z117" s="152">
        <v>0</v>
      </c>
      <c r="AA117" s="153">
        <f t="shared" si="3"/>
        <v>0</v>
      </c>
      <c r="AR117" s="19" t="s">
        <v>444</v>
      </c>
      <c r="AT117" s="19" t="s">
        <v>238</v>
      </c>
      <c r="AU117" s="19" t="s">
        <v>111</v>
      </c>
      <c r="AY117" s="19" t="s">
        <v>173</v>
      </c>
      <c r="BE117" s="154">
        <f t="shared" si="4"/>
        <v>0</v>
      </c>
      <c r="BF117" s="154">
        <f t="shared" si="5"/>
        <v>0</v>
      </c>
      <c r="BG117" s="154">
        <f t="shared" si="6"/>
        <v>0</v>
      </c>
      <c r="BH117" s="154">
        <f t="shared" si="7"/>
        <v>0</v>
      </c>
      <c r="BI117" s="154">
        <f t="shared" si="8"/>
        <v>0</v>
      </c>
      <c r="BJ117" s="19" t="s">
        <v>83</v>
      </c>
      <c r="BK117" s="154">
        <f t="shared" si="9"/>
        <v>0</v>
      </c>
      <c r="BL117" s="19" t="s">
        <v>444</v>
      </c>
      <c r="BM117" s="19" t="s">
        <v>1081</v>
      </c>
    </row>
    <row r="118" spans="2:65" s="1" customFormat="1" ht="38.25" customHeight="1">
      <c r="B118" s="145"/>
      <c r="C118" s="166" t="s">
        <v>191</v>
      </c>
      <c r="D118" s="166" t="s">
        <v>174</v>
      </c>
      <c r="E118" s="167" t="s">
        <v>1082</v>
      </c>
      <c r="F118" s="252" t="s">
        <v>1083</v>
      </c>
      <c r="G118" s="252"/>
      <c r="H118" s="252"/>
      <c r="I118" s="252"/>
      <c r="J118" s="168" t="s">
        <v>186</v>
      </c>
      <c r="K118" s="169">
        <v>6</v>
      </c>
      <c r="L118" s="253"/>
      <c r="M118" s="253"/>
      <c r="N118" s="253">
        <f t="shared" si="0"/>
        <v>0</v>
      </c>
      <c r="O118" s="253"/>
      <c r="P118" s="253"/>
      <c r="Q118" s="253"/>
      <c r="R118" s="150"/>
      <c r="T118" s="151" t="s">
        <v>5</v>
      </c>
      <c r="U118" s="41" t="s">
        <v>40</v>
      </c>
      <c r="V118" s="152">
        <v>0.382</v>
      </c>
      <c r="W118" s="152">
        <f t="shared" si="1"/>
        <v>2.292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9" t="s">
        <v>429</v>
      </c>
      <c r="AT118" s="19" t="s">
        <v>174</v>
      </c>
      <c r="AU118" s="19" t="s">
        <v>111</v>
      </c>
      <c r="AY118" s="19" t="s">
        <v>173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9" t="s">
        <v>83</v>
      </c>
      <c r="BK118" s="154">
        <f t="shared" si="9"/>
        <v>0</v>
      </c>
      <c r="BL118" s="19" t="s">
        <v>429</v>
      </c>
      <c r="BM118" s="19" t="s">
        <v>1084</v>
      </c>
    </row>
    <row r="119" spans="2:65" s="1" customFormat="1" ht="16.5" customHeight="1">
      <c r="B119" s="145"/>
      <c r="C119" s="173" t="s">
        <v>195</v>
      </c>
      <c r="D119" s="173" t="s">
        <v>238</v>
      </c>
      <c r="E119" s="174" t="s">
        <v>1085</v>
      </c>
      <c r="F119" s="255" t="s">
        <v>1086</v>
      </c>
      <c r="G119" s="255"/>
      <c r="H119" s="255"/>
      <c r="I119" s="255"/>
      <c r="J119" s="175" t="s">
        <v>186</v>
      </c>
      <c r="K119" s="176">
        <v>6</v>
      </c>
      <c r="L119" s="256"/>
      <c r="M119" s="256"/>
      <c r="N119" s="256">
        <f t="shared" si="0"/>
        <v>0</v>
      </c>
      <c r="O119" s="257"/>
      <c r="P119" s="257"/>
      <c r="Q119" s="257"/>
      <c r="R119" s="150"/>
      <c r="T119" s="151" t="s">
        <v>5</v>
      </c>
      <c r="U119" s="41" t="s">
        <v>40</v>
      </c>
      <c r="V119" s="152">
        <v>0</v>
      </c>
      <c r="W119" s="152">
        <f t="shared" si="1"/>
        <v>0</v>
      </c>
      <c r="X119" s="152">
        <v>6E-05</v>
      </c>
      <c r="Y119" s="152">
        <f t="shared" si="2"/>
        <v>0.00036</v>
      </c>
      <c r="Z119" s="152">
        <v>0</v>
      </c>
      <c r="AA119" s="153">
        <f t="shared" si="3"/>
        <v>0</v>
      </c>
      <c r="AR119" s="19" t="s">
        <v>444</v>
      </c>
      <c r="AT119" s="19" t="s">
        <v>238</v>
      </c>
      <c r="AU119" s="19" t="s">
        <v>111</v>
      </c>
      <c r="AY119" s="19" t="s">
        <v>173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9" t="s">
        <v>83</v>
      </c>
      <c r="BK119" s="154">
        <f t="shared" si="9"/>
        <v>0</v>
      </c>
      <c r="BL119" s="19" t="s">
        <v>444</v>
      </c>
      <c r="BM119" s="19" t="s">
        <v>1087</v>
      </c>
    </row>
    <row r="120" spans="2:65" s="1" customFormat="1" ht="38.25" customHeight="1">
      <c r="B120" s="145"/>
      <c r="C120" s="166" t="s">
        <v>199</v>
      </c>
      <c r="D120" s="166" t="s">
        <v>174</v>
      </c>
      <c r="E120" s="167" t="s">
        <v>1088</v>
      </c>
      <c r="F120" s="252" t="s">
        <v>1089</v>
      </c>
      <c r="G120" s="252"/>
      <c r="H120" s="252"/>
      <c r="I120" s="252"/>
      <c r="J120" s="168" t="s">
        <v>186</v>
      </c>
      <c r="K120" s="169">
        <v>10</v>
      </c>
      <c r="L120" s="253"/>
      <c r="M120" s="253"/>
      <c r="N120" s="253">
        <f t="shared" si="0"/>
        <v>0</v>
      </c>
      <c r="O120" s="253"/>
      <c r="P120" s="253"/>
      <c r="Q120" s="253"/>
      <c r="R120" s="150"/>
      <c r="T120" s="151" t="s">
        <v>5</v>
      </c>
      <c r="U120" s="41" t="s">
        <v>40</v>
      </c>
      <c r="V120" s="152">
        <v>0.618</v>
      </c>
      <c r="W120" s="152">
        <f t="shared" si="1"/>
        <v>6.18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429</v>
      </c>
      <c r="AT120" s="19" t="s">
        <v>174</v>
      </c>
      <c r="AU120" s="19" t="s">
        <v>111</v>
      </c>
      <c r="AY120" s="19" t="s">
        <v>173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429</v>
      </c>
      <c r="BM120" s="19" t="s">
        <v>1090</v>
      </c>
    </row>
    <row r="121" spans="2:65" s="1" customFormat="1" ht="16.5" customHeight="1">
      <c r="B121" s="145"/>
      <c r="C121" s="173" t="s">
        <v>204</v>
      </c>
      <c r="D121" s="173" t="s">
        <v>238</v>
      </c>
      <c r="E121" s="174" t="s">
        <v>1091</v>
      </c>
      <c r="F121" s="255" t="s">
        <v>1092</v>
      </c>
      <c r="G121" s="255"/>
      <c r="H121" s="255"/>
      <c r="I121" s="255"/>
      <c r="J121" s="175" t="s">
        <v>186</v>
      </c>
      <c r="K121" s="176">
        <v>2</v>
      </c>
      <c r="L121" s="256"/>
      <c r="M121" s="256"/>
      <c r="N121" s="256">
        <f t="shared" si="0"/>
        <v>0</v>
      </c>
      <c r="O121" s="257"/>
      <c r="P121" s="257"/>
      <c r="Q121" s="257"/>
      <c r="R121" s="150"/>
      <c r="T121" s="151" t="s">
        <v>5</v>
      </c>
      <c r="U121" s="41" t="s">
        <v>40</v>
      </c>
      <c r="V121" s="152">
        <v>0</v>
      </c>
      <c r="W121" s="152">
        <f t="shared" si="1"/>
        <v>0</v>
      </c>
      <c r="X121" s="152">
        <v>0.00032</v>
      </c>
      <c r="Y121" s="152">
        <f t="shared" si="2"/>
        <v>0.00064</v>
      </c>
      <c r="Z121" s="152">
        <v>0</v>
      </c>
      <c r="AA121" s="153">
        <f t="shared" si="3"/>
        <v>0</v>
      </c>
      <c r="AR121" s="19" t="s">
        <v>444</v>
      </c>
      <c r="AT121" s="19" t="s">
        <v>238</v>
      </c>
      <c r="AU121" s="19" t="s">
        <v>111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444</v>
      </c>
      <c r="BM121" s="19" t="s">
        <v>1093</v>
      </c>
    </row>
    <row r="122" spans="2:65" s="1" customFormat="1" ht="16.5" customHeight="1">
      <c r="B122" s="145"/>
      <c r="C122" s="173" t="s">
        <v>208</v>
      </c>
      <c r="D122" s="173" t="s">
        <v>238</v>
      </c>
      <c r="E122" s="174" t="s">
        <v>1094</v>
      </c>
      <c r="F122" s="255" t="s">
        <v>1095</v>
      </c>
      <c r="G122" s="255"/>
      <c r="H122" s="255"/>
      <c r="I122" s="255"/>
      <c r="J122" s="175" t="s">
        <v>186</v>
      </c>
      <c r="K122" s="176">
        <v>4</v>
      </c>
      <c r="L122" s="256"/>
      <c r="M122" s="256"/>
      <c r="N122" s="256">
        <f t="shared" si="0"/>
        <v>0</v>
      </c>
      <c r="O122" s="257"/>
      <c r="P122" s="257"/>
      <c r="Q122" s="257"/>
      <c r="R122" s="150"/>
      <c r="T122" s="151" t="s">
        <v>5</v>
      </c>
      <c r="U122" s="41" t="s">
        <v>40</v>
      </c>
      <c r="V122" s="152">
        <v>0</v>
      </c>
      <c r="W122" s="152">
        <f t="shared" si="1"/>
        <v>0</v>
      </c>
      <c r="X122" s="152">
        <v>0.00068</v>
      </c>
      <c r="Y122" s="152">
        <f t="shared" si="2"/>
        <v>0.00272</v>
      </c>
      <c r="Z122" s="152">
        <v>0</v>
      </c>
      <c r="AA122" s="153">
        <f t="shared" si="3"/>
        <v>0</v>
      </c>
      <c r="AR122" s="19" t="s">
        <v>444</v>
      </c>
      <c r="AT122" s="19" t="s">
        <v>238</v>
      </c>
      <c r="AU122" s="19" t="s">
        <v>111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444</v>
      </c>
      <c r="BM122" s="19" t="s">
        <v>1096</v>
      </c>
    </row>
    <row r="123" spans="2:65" s="1" customFormat="1" ht="25.5" customHeight="1">
      <c r="B123" s="145"/>
      <c r="C123" s="173" t="s">
        <v>213</v>
      </c>
      <c r="D123" s="173" t="s">
        <v>238</v>
      </c>
      <c r="E123" s="174" t="s">
        <v>1097</v>
      </c>
      <c r="F123" s="255" t="s">
        <v>1098</v>
      </c>
      <c r="G123" s="255"/>
      <c r="H123" s="255"/>
      <c r="I123" s="255"/>
      <c r="J123" s="175" t="s">
        <v>186</v>
      </c>
      <c r="K123" s="176">
        <v>4</v>
      </c>
      <c r="L123" s="256"/>
      <c r="M123" s="256"/>
      <c r="N123" s="256">
        <f t="shared" si="0"/>
        <v>0</v>
      </c>
      <c r="O123" s="257"/>
      <c r="P123" s="257"/>
      <c r="Q123" s="257"/>
      <c r="R123" s="150"/>
      <c r="T123" s="151" t="s">
        <v>5</v>
      </c>
      <c r="U123" s="41" t="s">
        <v>40</v>
      </c>
      <c r="V123" s="152">
        <v>0</v>
      </c>
      <c r="W123" s="152">
        <f t="shared" si="1"/>
        <v>0</v>
      </c>
      <c r="X123" s="152">
        <v>0.00079</v>
      </c>
      <c r="Y123" s="152">
        <f t="shared" si="2"/>
        <v>0.00316</v>
      </c>
      <c r="Z123" s="152">
        <v>0</v>
      </c>
      <c r="AA123" s="153">
        <f t="shared" si="3"/>
        <v>0</v>
      </c>
      <c r="AR123" s="19" t="s">
        <v>1099</v>
      </c>
      <c r="AT123" s="19" t="s">
        <v>238</v>
      </c>
      <c r="AU123" s="19" t="s">
        <v>111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429</v>
      </c>
      <c r="BM123" s="19" t="s">
        <v>1100</v>
      </c>
    </row>
    <row r="124" spans="2:65" s="1" customFormat="1" ht="25.5" customHeight="1">
      <c r="B124" s="145"/>
      <c r="C124" s="166" t="s">
        <v>217</v>
      </c>
      <c r="D124" s="166" t="s">
        <v>174</v>
      </c>
      <c r="E124" s="167" t="s">
        <v>438</v>
      </c>
      <c r="F124" s="252" t="s">
        <v>1101</v>
      </c>
      <c r="G124" s="252"/>
      <c r="H124" s="252"/>
      <c r="I124" s="252"/>
      <c r="J124" s="168" t="s">
        <v>177</v>
      </c>
      <c r="K124" s="169">
        <v>6</v>
      </c>
      <c r="L124" s="253"/>
      <c r="M124" s="253"/>
      <c r="N124" s="253">
        <f t="shared" si="0"/>
        <v>0</v>
      </c>
      <c r="O124" s="253"/>
      <c r="P124" s="253"/>
      <c r="Q124" s="253"/>
      <c r="R124" s="150"/>
      <c r="T124" s="151" t="s">
        <v>5</v>
      </c>
      <c r="U124" s="41" t="s">
        <v>40</v>
      </c>
      <c r="V124" s="152">
        <v>8.017</v>
      </c>
      <c r="W124" s="152">
        <f t="shared" si="1"/>
        <v>48.102</v>
      </c>
      <c r="X124" s="152">
        <v>0.00812</v>
      </c>
      <c r="Y124" s="152">
        <f t="shared" si="2"/>
        <v>0.04872</v>
      </c>
      <c r="Z124" s="152">
        <v>0</v>
      </c>
      <c r="AA124" s="153">
        <f t="shared" si="3"/>
        <v>0</v>
      </c>
      <c r="AR124" s="19" t="s">
        <v>429</v>
      </c>
      <c r="AT124" s="19" t="s">
        <v>174</v>
      </c>
      <c r="AU124" s="19" t="s">
        <v>111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429</v>
      </c>
      <c r="BM124" s="19" t="s">
        <v>1102</v>
      </c>
    </row>
    <row r="125" spans="2:65" s="1" customFormat="1" ht="25.5" customHeight="1">
      <c r="B125" s="145"/>
      <c r="C125" s="173" t="s">
        <v>221</v>
      </c>
      <c r="D125" s="173" t="s">
        <v>238</v>
      </c>
      <c r="E125" s="174" t="s">
        <v>442</v>
      </c>
      <c r="F125" s="255" t="s">
        <v>443</v>
      </c>
      <c r="G125" s="255"/>
      <c r="H125" s="255"/>
      <c r="I125" s="255"/>
      <c r="J125" s="175" t="s">
        <v>186</v>
      </c>
      <c r="K125" s="176">
        <v>2</v>
      </c>
      <c r="L125" s="256"/>
      <c r="M125" s="256"/>
      <c r="N125" s="256">
        <f t="shared" si="0"/>
        <v>0</v>
      </c>
      <c r="O125" s="257"/>
      <c r="P125" s="257"/>
      <c r="Q125" s="257"/>
      <c r="R125" s="150"/>
      <c r="T125" s="151" t="s">
        <v>5</v>
      </c>
      <c r="U125" s="41" t="s">
        <v>40</v>
      </c>
      <c r="V125" s="152">
        <v>0</v>
      </c>
      <c r="W125" s="152">
        <f t="shared" si="1"/>
        <v>0</v>
      </c>
      <c r="X125" s="152">
        <v>0.0014</v>
      </c>
      <c r="Y125" s="152">
        <f t="shared" si="2"/>
        <v>0.0028</v>
      </c>
      <c r="Z125" s="152">
        <v>0</v>
      </c>
      <c r="AA125" s="153">
        <f t="shared" si="3"/>
        <v>0</v>
      </c>
      <c r="AR125" s="19" t="s">
        <v>444</v>
      </c>
      <c r="AT125" s="19" t="s">
        <v>238</v>
      </c>
      <c r="AU125" s="19" t="s">
        <v>111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444</v>
      </c>
      <c r="BM125" s="19" t="s">
        <v>1103</v>
      </c>
    </row>
    <row r="126" spans="2:65" s="1" customFormat="1" ht="25.5" customHeight="1">
      <c r="B126" s="145"/>
      <c r="C126" s="173" t="s">
        <v>225</v>
      </c>
      <c r="D126" s="173" t="s">
        <v>238</v>
      </c>
      <c r="E126" s="174" t="s">
        <v>447</v>
      </c>
      <c r="F126" s="255" t="s">
        <v>448</v>
      </c>
      <c r="G126" s="255"/>
      <c r="H126" s="255"/>
      <c r="I126" s="255"/>
      <c r="J126" s="175" t="s">
        <v>186</v>
      </c>
      <c r="K126" s="176">
        <v>4</v>
      </c>
      <c r="L126" s="256"/>
      <c r="M126" s="256"/>
      <c r="N126" s="256">
        <f t="shared" si="0"/>
        <v>0</v>
      </c>
      <c r="O126" s="257"/>
      <c r="P126" s="257"/>
      <c r="Q126" s="257"/>
      <c r="R126" s="150"/>
      <c r="T126" s="151" t="s">
        <v>5</v>
      </c>
      <c r="U126" s="41" t="s">
        <v>40</v>
      </c>
      <c r="V126" s="152">
        <v>0</v>
      </c>
      <c r="W126" s="152">
        <f t="shared" si="1"/>
        <v>0</v>
      </c>
      <c r="X126" s="152">
        <v>0.00022</v>
      </c>
      <c r="Y126" s="152">
        <f t="shared" si="2"/>
        <v>0.00088</v>
      </c>
      <c r="Z126" s="152">
        <v>0</v>
      </c>
      <c r="AA126" s="153">
        <f t="shared" si="3"/>
        <v>0</v>
      </c>
      <c r="AR126" s="19" t="s">
        <v>444</v>
      </c>
      <c r="AT126" s="19" t="s">
        <v>238</v>
      </c>
      <c r="AU126" s="19" t="s">
        <v>111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444</v>
      </c>
      <c r="BM126" s="19" t="s">
        <v>1104</v>
      </c>
    </row>
    <row r="127" spans="2:65" s="1" customFormat="1" ht="25.5" customHeight="1">
      <c r="B127" s="145"/>
      <c r="C127" s="166" t="s">
        <v>229</v>
      </c>
      <c r="D127" s="166" t="s">
        <v>174</v>
      </c>
      <c r="E127" s="167" t="s">
        <v>1105</v>
      </c>
      <c r="F127" s="252" t="s">
        <v>1106</v>
      </c>
      <c r="G127" s="252"/>
      <c r="H127" s="252"/>
      <c r="I127" s="252"/>
      <c r="J127" s="168" t="s">
        <v>1107</v>
      </c>
      <c r="K127" s="169">
        <v>1</v>
      </c>
      <c r="L127" s="253"/>
      <c r="M127" s="253"/>
      <c r="N127" s="253">
        <f t="shared" si="0"/>
        <v>0</v>
      </c>
      <c r="O127" s="253"/>
      <c r="P127" s="253"/>
      <c r="Q127" s="253"/>
      <c r="R127" s="150"/>
      <c r="T127" s="151" t="s">
        <v>5</v>
      </c>
      <c r="U127" s="41" t="s">
        <v>40</v>
      </c>
      <c r="V127" s="152">
        <v>5.99</v>
      </c>
      <c r="W127" s="152">
        <f t="shared" si="1"/>
        <v>5.99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429</v>
      </c>
      <c r="AT127" s="19" t="s">
        <v>174</v>
      </c>
      <c r="AU127" s="19" t="s">
        <v>111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429</v>
      </c>
      <c r="BM127" s="19" t="s">
        <v>1108</v>
      </c>
    </row>
    <row r="128" spans="2:65" s="1" customFormat="1" ht="25.5" customHeight="1">
      <c r="B128" s="145"/>
      <c r="C128" s="166" t="s">
        <v>11</v>
      </c>
      <c r="D128" s="166" t="s">
        <v>174</v>
      </c>
      <c r="E128" s="167" t="s">
        <v>1109</v>
      </c>
      <c r="F128" s="252" t="s">
        <v>1110</v>
      </c>
      <c r="G128" s="252"/>
      <c r="H128" s="252"/>
      <c r="I128" s="252"/>
      <c r="J128" s="168" t="s">
        <v>1107</v>
      </c>
      <c r="K128" s="169">
        <v>1</v>
      </c>
      <c r="L128" s="253"/>
      <c r="M128" s="253"/>
      <c r="N128" s="253">
        <f t="shared" si="0"/>
        <v>0</v>
      </c>
      <c r="O128" s="253"/>
      <c r="P128" s="253"/>
      <c r="Q128" s="253"/>
      <c r="R128" s="150"/>
      <c r="T128" s="151" t="s">
        <v>5</v>
      </c>
      <c r="U128" s="41" t="s">
        <v>40</v>
      </c>
      <c r="V128" s="152">
        <v>7.43</v>
      </c>
      <c r="W128" s="152">
        <f t="shared" si="1"/>
        <v>7.43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429</v>
      </c>
      <c r="AT128" s="19" t="s">
        <v>174</v>
      </c>
      <c r="AU128" s="19" t="s">
        <v>111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429</v>
      </c>
      <c r="BM128" s="19" t="s">
        <v>1111</v>
      </c>
    </row>
    <row r="129" spans="2:65" s="1" customFormat="1" ht="25.5" customHeight="1">
      <c r="B129" s="145"/>
      <c r="C129" s="166" t="s">
        <v>237</v>
      </c>
      <c r="D129" s="166" t="s">
        <v>174</v>
      </c>
      <c r="E129" s="167" t="s">
        <v>1112</v>
      </c>
      <c r="F129" s="252" t="s">
        <v>1113</v>
      </c>
      <c r="G129" s="252"/>
      <c r="H129" s="252"/>
      <c r="I129" s="252"/>
      <c r="J129" s="168" t="s">
        <v>177</v>
      </c>
      <c r="K129" s="169">
        <v>18</v>
      </c>
      <c r="L129" s="253"/>
      <c r="M129" s="253"/>
      <c r="N129" s="253">
        <f t="shared" si="0"/>
        <v>0</v>
      </c>
      <c r="O129" s="253"/>
      <c r="P129" s="253"/>
      <c r="Q129" s="253"/>
      <c r="R129" s="150"/>
      <c r="T129" s="151" t="s">
        <v>5</v>
      </c>
      <c r="U129" s="41" t="s">
        <v>40</v>
      </c>
      <c r="V129" s="152">
        <v>0.019</v>
      </c>
      <c r="W129" s="152">
        <f t="shared" si="1"/>
        <v>0.34199999999999997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429</v>
      </c>
      <c r="AT129" s="19" t="s">
        <v>174</v>
      </c>
      <c r="AU129" s="19" t="s">
        <v>111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429</v>
      </c>
      <c r="BM129" s="19" t="s">
        <v>1114</v>
      </c>
    </row>
    <row r="130" spans="2:65" s="1" customFormat="1" ht="25.5" customHeight="1">
      <c r="B130" s="145"/>
      <c r="C130" s="166" t="s">
        <v>242</v>
      </c>
      <c r="D130" s="166" t="s">
        <v>174</v>
      </c>
      <c r="E130" s="167" t="s">
        <v>1115</v>
      </c>
      <c r="F130" s="252" t="s">
        <v>1116</v>
      </c>
      <c r="G130" s="252"/>
      <c r="H130" s="252"/>
      <c r="I130" s="252"/>
      <c r="J130" s="168" t="s">
        <v>177</v>
      </c>
      <c r="K130" s="169">
        <v>12</v>
      </c>
      <c r="L130" s="253"/>
      <c r="M130" s="253"/>
      <c r="N130" s="253">
        <f t="shared" si="0"/>
        <v>0</v>
      </c>
      <c r="O130" s="253"/>
      <c r="P130" s="253"/>
      <c r="Q130" s="253"/>
      <c r="R130" s="150"/>
      <c r="T130" s="151" t="s">
        <v>5</v>
      </c>
      <c r="U130" s="41" t="s">
        <v>40</v>
      </c>
      <c r="V130" s="152">
        <v>0.051</v>
      </c>
      <c r="W130" s="152">
        <f t="shared" si="1"/>
        <v>0.612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429</v>
      </c>
      <c r="AT130" s="19" t="s">
        <v>174</v>
      </c>
      <c r="AU130" s="19" t="s">
        <v>111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429</v>
      </c>
      <c r="BM130" s="19" t="s">
        <v>1117</v>
      </c>
    </row>
    <row r="131" spans="2:65" s="1" customFormat="1" ht="25.5" customHeight="1">
      <c r="B131" s="145"/>
      <c r="C131" s="166" t="s">
        <v>246</v>
      </c>
      <c r="D131" s="166" t="s">
        <v>174</v>
      </c>
      <c r="E131" s="167" t="s">
        <v>1118</v>
      </c>
      <c r="F131" s="252" t="s">
        <v>1119</v>
      </c>
      <c r="G131" s="252"/>
      <c r="H131" s="252"/>
      <c r="I131" s="252"/>
      <c r="J131" s="168" t="s">
        <v>186</v>
      </c>
      <c r="K131" s="169">
        <v>2</v>
      </c>
      <c r="L131" s="253"/>
      <c r="M131" s="253"/>
      <c r="N131" s="253">
        <f t="shared" si="0"/>
        <v>0</v>
      </c>
      <c r="O131" s="253"/>
      <c r="P131" s="253"/>
      <c r="Q131" s="253"/>
      <c r="R131" s="150"/>
      <c r="T131" s="151" t="s">
        <v>5</v>
      </c>
      <c r="U131" s="41" t="s">
        <v>40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429</v>
      </c>
      <c r="AT131" s="19" t="s">
        <v>174</v>
      </c>
      <c r="AU131" s="19" t="s">
        <v>111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429</v>
      </c>
      <c r="BM131" s="19" t="s">
        <v>1120</v>
      </c>
    </row>
    <row r="132" spans="2:65" s="1" customFormat="1" ht="25.5" customHeight="1">
      <c r="B132" s="145"/>
      <c r="C132" s="166" t="s">
        <v>250</v>
      </c>
      <c r="D132" s="166" t="s">
        <v>174</v>
      </c>
      <c r="E132" s="167" t="s">
        <v>801</v>
      </c>
      <c r="F132" s="252" t="s">
        <v>802</v>
      </c>
      <c r="G132" s="252"/>
      <c r="H132" s="252"/>
      <c r="I132" s="252"/>
      <c r="J132" s="168" t="s">
        <v>177</v>
      </c>
      <c r="K132" s="169">
        <v>30</v>
      </c>
      <c r="L132" s="253"/>
      <c r="M132" s="253"/>
      <c r="N132" s="253">
        <f t="shared" si="0"/>
        <v>0</v>
      </c>
      <c r="O132" s="253"/>
      <c r="P132" s="253"/>
      <c r="Q132" s="253"/>
      <c r="R132" s="150"/>
      <c r="T132" s="151" t="s">
        <v>5</v>
      </c>
      <c r="U132" s="41" t="s">
        <v>40</v>
      </c>
      <c r="V132" s="152">
        <v>0.054</v>
      </c>
      <c r="W132" s="152">
        <f t="shared" si="1"/>
        <v>1.6199999999999999</v>
      </c>
      <c r="X132" s="152">
        <v>0.00019</v>
      </c>
      <c r="Y132" s="152">
        <f t="shared" si="2"/>
        <v>0.0057</v>
      </c>
      <c r="Z132" s="152">
        <v>0</v>
      </c>
      <c r="AA132" s="153">
        <f t="shared" si="3"/>
        <v>0</v>
      </c>
      <c r="AR132" s="19" t="s">
        <v>429</v>
      </c>
      <c r="AT132" s="19" t="s">
        <v>174</v>
      </c>
      <c r="AU132" s="19" t="s">
        <v>111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429</v>
      </c>
      <c r="BM132" s="19" t="s">
        <v>1121</v>
      </c>
    </row>
    <row r="133" spans="2:65" s="1" customFormat="1" ht="25.5" customHeight="1">
      <c r="B133" s="145"/>
      <c r="C133" s="166" t="s">
        <v>254</v>
      </c>
      <c r="D133" s="166" t="s">
        <v>174</v>
      </c>
      <c r="E133" s="167" t="s">
        <v>807</v>
      </c>
      <c r="F133" s="252" t="s">
        <v>808</v>
      </c>
      <c r="G133" s="252"/>
      <c r="H133" s="252"/>
      <c r="I133" s="252"/>
      <c r="J133" s="168" t="s">
        <v>177</v>
      </c>
      <c r="K133" s="169">
        <v>30</v>
      </c>
      <c r="L133" s="253"/>
      <c r="M133" s="253"/>
      <c r="N133" s="253">
        <f t="shared" si="0"/>
        <v>0</v>
      </c>
      <c r="O133" s="253"/>
      <c r="P133" s="253"/>
      <c r="Q133" s="253"/>
      <c r="R133" s="150"/>
      <c r="T133" s="151" t="s">
        <v>5</v>
      </c>
      <c r="U133" s="41" t="s">
        <v>40</v>
      </c>
      <c r="V133" s="152">
        <v>0.025</v>
      </c>
      <c r="W133" s="152">
        <f t="shared" si="1"/>
        <v>0.75</v>
      </c>
      <c r="X133" s="152">
        <v>9E-05</v>
      </c>
      <c r="Y133" s="152">
        <f t="shared" si="2"/>
        <v>0.0027</v>
      </c>
      <c r="Z133" s="152">
        <v>0</v>
      </c>
      <c r="AA133" s="153">
        <f t="shared" si="3"/>
        <v>0</v>
      </c>
      <c r="AR133" s="19" t="s">
        <v>429</v>
      </c>
      <c r="AT133" s="19" t="s">
        <v>174</v>
      </c>
      <c r="AU133" s="19" t="s">
        <v>111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429</v>
      </c>
      <c r="BM133" s="19" t="s">
        <v>1122</v>
      </c>
    </row>
    <row r="134" spans="2:65" s="1" customFormat="1" ht="16.5" customHeight="1">
      <c r="B134" s="145"/>
      <c r="C134" s="166" t="s">
        <v>10</v>
      </c>
      <c r="D134" s="166" t="s">
        <v>174</v>
      </c>
      <c r="E134" s="167" t="s">
        <v>1123</v>
      </c>
      <c r="F134" s="252" t="s">
        <v>1124</v>
      </c>
      <c r="G134" s="252"/>
      <c r="H134" s="252"/>
      <c r="I134" s="252"/>
      <c r="J134" s="168" t="s">
        <v>987</v>
      </c>
      <c r="K134" s="169">
        <v>4</v>
      </c>
      <c r="L134" s="253"/>
      <c r="M134" s="253"/>
      <c r="N134" s="253">
        <f t="shared" si="0"/>
        <v>0</v>
      </c>
      <c r="O134" s="253"/>
      <c r="P134" s="253"/>
      <c r="Q134" s="253"/>
      <c r="R134" s="150"/>
      <c r="T134" s="151" t="s">
        <v>5</v>
      </c>
      <c r="U134" s="159" t="s">
        <v>40</v>
      </c>
      <c r="V134" s="160">
        <v>1</v>
      </c>
      <c r="W134" s="160">
        <f t="shared" si="1"/>
        <v>4</v>
      </c>
      <c r="X134" s="160">
        <v>0</v>
      </c>
      <c r="Y134" s="160">
        <f t="shared" si="2"/>
        <v>0</v>
      </c>
      <c r="Z134" s="160">
        <v>0</v>
      </c>
      <c r="AA134" s="161">
        <f t="shared" si="3"/>
        <v>0</v>
      </c>
      <c r="AR134" s="19" t="s">
        <v>429</v>
      </c>
      <c r="AT134" s="19" t="s">
        <v>174</v>
      </c>
      <c r="AU134" s="19" t="s">
        <v>111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429</v>
      </c>
      <c r="BM134" s="19" t="s">
        <v>1125</v>
      </c>
    </row>
    <row r="135" spans="2:18" s="1" customFormat="1" ht="6.95" customHeight="1"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8"/>
    </row>
  </sheetData>
  <mergeCells count="11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34:I134"/>
    <mergeCell ref="L134:M134"/>
    <mergeCell ref="N134:Q134"/>
    <mergeCell ref="N111:Q111"/>
    <mergeCell ref="N112:Q112"/>
    <mergeCell ref="N113:Q113"/>
    <mergeCell ref="H1:K1"/>
    <mergeCell ref="S2:AC2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Rychecký</dc:creator>
  <cp:keywords/>
  <dc:description/>
  <cp:lastModifiedBy>Vít Rychecký</cp:lastModifiedBy>
  <cp:lastPrinted>2018-01-25T18:34:47Z</cp:lastPrinted>
  <dcterms:created xsi:type="dcterms:W3CDTF">2018-01-25T18:31:05Z</dcterms:created>
  <dcterms:modified xsi:type="dcterms:W3CDTF">2018-01-29T17:33:31Z</dcterms:modified>
  <cp:category/>
  <cp:version/>
  <cp:contentType/>
  <cp:contentStatus/>
</cp:coreProperties>
</file>