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0"/>
  </bookViews>
  <sheets>
    <sheet name="Rekapitulace stavby" sheetId="1" r:id="rId1"/>
    <sheet name="2017_1 - Údržba klášterní..." sheetId="2" r:id="rId2"/>
  </sheets>
  <definedNames>
    <definedName name="_xlnm.Print_Titles" localSheetId="1">'2017_1 - Údržba klášterní...'!$116:$116</definedName>
    <definedName name="_xlnm.Print_Titles" localSheetId="0">'Rekapitulace stavby'!$85:$85</definedName>
    <definedName name="_xlnm.Print_Area" localSheetId="1">'2017_1 - Údržba klášterní...'!$C$4:$Q$70,'2017_1 - Údržba klášterní...'!$C$76:$Q$100,'2017_1 - Údržba klášterní...'!$C$106:$Q$137</definedName>
    <definedName name="_xlnm.Print_Area" localSheetId="0">'Rekapitulace stavby'!$C$4:$AP$70,'Rekapitulace stavby'!$C$76:$AP$92</definedName>
  </definedNames>
  <calcPr fullCalcOnLoad="1"/>
</workbook>
</file>

<file path=xl/sharedStrings.xml><?xml version="1.0" encoding="utf-8"?>
<sst xmlns="http://schemas.openxmlformats.org/spreadsheetml/2006/main" count="445" uniqueCount="181">
  <si>
    <t>2012</t>
  </si>
  <si>
    <t>List obsahuje:</t>
  </si>
  <si>
    <t>2.0</t>
  </si>
  <si>
    <t>ZAMOK</t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</si>
  <si>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</si>
  <si>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</si>
  <si>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</si>
  <si>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</si>
  <si>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</si>
  <si>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</si>
  <si>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</si>
  <si>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</si>
  <si>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0,001</t>
  </si>
  <si>
    <t>Kód:</t>
  </si>
  <si>
    <t>2017/17/1</t>
  </si>
  <si>
    <t>Stavba:</t>
  </si>
  <si>
    <t>Údržba klášterního mostu přes Milevský potok</t>
  </si>
  <si>
    <t>0,1</t>
  </si>
  <si>
    <t>JKSO:</t>
  </si>
  <si>
    <t>CC-CZ:</t>
  </si>
  <si>
    <t>1</t>
  </si>
  <si>
    <t>Místo:</t>
  </si>
  <si>
    <t xml:space="preserve"> </t>
  </si>
  <si>
    <t>Datum:</t>
  </si>
  <si>
    <t>14.12.2017</t>
  </si>
  <si>
    <t>10</t>
  </si>
  <si>
    <t>100</t>
  </si>
  <si>
    <t>Objednavatel:</t>
  </si>
  <si>
    <t>IČ:</t>
  </si>
  <si>
    <t>DIČ:</t>
  </si>
  <si>
    <t>Zhotovitel:</t>
  </si>
  <si>
    <t>Projektant:</t>
  </si>
  <si>
    <t>True</t>
  </si>
  <si>
    <t>Zpracovatel: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</si>
  <si>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</si>
  <si>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</si>
  <si>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</si>
  <si>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</si>
  <si>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</si>
  <si>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</si>
  <si>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</si>
  <si>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</si>
  <si>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</si>
  <si>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</si>
  <si>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</si>
  <si>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</si>
  <si>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</si>
  <si>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</si>
  <si>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</si>
  <si>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</si>
  <si>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</si>
  <si>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</si>
  <si>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</si>
  <si>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</si>
  <si>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</si>
  <si>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</si>
  <si>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</si>
  <si>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</si>
  <si>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</si>
  <si>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</si>
  <si>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</si>
  <si>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</si>
  <si>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</si>
  <si>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</si>
  <si>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</si>
  <si>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</si>
  <si>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</si>
  <si>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</si>
  <si>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</si>
  <si>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</si>
  <si>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</si>
  <si>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</si>
  <si>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</si>
  <si>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</si>
  <si>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</si>
  <si>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###NOIMPORT###</t>
  </si>
  <si>
    <t>IMPORT</t>
  </si>
  <si>
    <t>{478C3A60-C586-4A4A-A435-AA2354824AA9}</t>
  </si>
  <si>
    <t>{00000000-0000-0000-0000-000000000000}</t>
  </si>
  <si>
    <t>2017/1</t>
  </si>
  <si>
    <t>{512F85E6-D0DB-489D-83CD-C71F36FCE368}</t>
  </si>
  <si>
    <t>2) Ostatní náklady ze souhrnného listu</t>
  </si>
  <si>
    <t>Procent. zadání
[% nákladů rozpočtu]</t>
  </si>
  <si>
    <t>Zařazení nákladů</t>
  </si>
  <si>
    <t>Celkové náklady za stavbu 1) + 2)</t>
  </si>
  <si>
    <t>Zpět na list:</t>
  </si>
  <si>
    <t>2</t>
  </si>
  <si>
    <t>KRYCÍ LIST ROZPOČTU</t>
  </si>
  <si>
    <t>Objekt:</t>
  </si>
  <si>
    <t>2017/1 - Údržba klášterního mostu přes Milevský potok</t>
  </si>
  <si>
    <t>Náklady z rozpočtu</t>
  </si>
  <si>
    <t>Ostatní náklady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</si>
  <si>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</si>
  <si>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</si>
  <si>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</si>
  <si>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</si>
  <si>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</si>
  <si>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</si>
  <si>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2 - Zakládání</t>
  </si>
  <si>
    <t xml:space="preserve">    6 - Úpravy povrchů, podlahy a osazování výplní</t>
  </si>
  <si>
    <t xml:space="preserve">    9 - Ostatní konstrukce a práce, bourání</t>
  </si>
  <si>
    <t xml:space="preserve">    998 - Přesun hmot</t>
  </si>
  <si>
    <t>VRN - Vedlejší rozpočtové náklady</t>
  </si>
  <si>
    <t xml:space="preserve">    VRN3 - Zařízení staveniště</t>
  </si>
  <si>
    <t xml:space="preserve">    VRN8 - Přesun stavebních kapacit</t>
  </si>
  <si>
    <t>2) Ostatní náklady</t>
  </si>
  <si>
    <t>ROZPOČET</t>
  </si>
  <si>
    <t>PČ</t>
  </si>
  <si>
    <t>Typ</t>
  </si>
  <si>
    <t>Popis</t>
  </si>
  <si>
    <t>MJ</t>
  </si>
  <si>
    <t>Množství</t>
  </si>
  <si>
    <t>J.cena [CZK]</t>
  </si>
  <si>
    <t>Cena celkem
[CZK]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</si>
  <si>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</si>
  <si>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</si>
  <si>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</si>
  <si>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</si>
  <si>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</si>
  <si>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</si>
  <si>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</si>
  <si>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ROZPOCET</t>
  </si>
  <si>
    <t>4</t>
  </si>
  <si>
    <t>K</t>
  </si>
  <si>
    <t>155281322</t>
  </si>
  <si>
    <t>Vysekání spár římsy + vyspárování aktivovanou maltou š do 50 mm hl do 150mm</t>
  </si>
  <si>
    <t>m</t>
  </si>
  <si>
    <t>1654720642</t>
  </si>
  <si>
    <t>8</t>
  </si>
  <si>
    <t>611311121</t>
  </si>
  <si>
    <t>Prohoz vápennou omítkou s příměsí trasu stěn a stropů rovných nanášená ručně</t>
  </si>
  <si>
    <t>m2</t>
  </si>
  <si>
    <t>594316707</t>
  </si>
  <si>
    <t>9</t>
  </si>
  <si>
    <t>612311111</t>
  </si>
  <si>
    <t>Vápenná omítka jemná jednovrstvá zatřená s příměsí trasu vnějších stěn nanášená ručně</t>
  </si>
  <si>
    <t>-833687279</t>
  </si>
  <si>
    <t>622611132</t>
  </si>
  <si>
    <t>Nátěr silikátový dvojnásobný vnějších omítaných stěn včetně penetrace provedený ručně</t>
  </si>
  <si>
    <t>1516818924</t>
  </si>
  <si>
    <t>941111131</t>
  </si>
  <si>
    <t>Montáž lešení řadového trubkového lehkého s podlahami zatížení do 200 kg/m2 š do 1,5 m v do 10 m</t>
  </si>
  <si>
    <t>-741395413</t>
  </si>
  <si>
    <t>3</t>
  </si>
  <si>
    <t>941111231</t>
  </si>
  <si>
    <t>Příplatek k lešení řadovému trubkovému lehkému s podlahami š 1,5 m v 10 m za první a ZKD den použití 366*60dní=21960m2</t>
  </si>
  <si>
    <t>-1040137766</t>
  </si>
  <si>
    <t>11</t>
  </si>
  <si>
    <t>941111831</t>
  </si>
  <si>
    <t>Demontáž lešení řadového trubkového lehkého s podlahami zatížení do 200 kg/m2 š do 1,5 m v do 10 m</t>
  </si>
  <si>
    <t>-1722284892</t>
  </si>
  <si>
    <t>978019391</t>
  </si>
  <si>
    <t>Otlučení vnější vápenné nebo vápenocementové vnější omítky stupně členitosti 3 až 5  rozsahu do 100%</t>
  </si>
  <si>
    <t>1526070379</t>
  </si>
  <si>
    <t>5</t>
  </si>
  <si>
    <t>985131111</t>
  </si>
  <si>
    <t>Očištění ploch stěn, kleneb a podlah tlakovou vodou</t>
  </si>
  <si>
    <t>-1459323222</t>
  </si>
  <si>
    <t>12</t>
  </si>
  <si>
    <t>998011002</t>
  </si>
  <si>
    <t>Přesun hmot pro budovy zděné v do 12 m</t>
  </si>
  <si>
    <t>t</t>
  </si>
  <si>
    <t>1940803165</t>
  </si>
  <si>
    <t>6</t>
  </si>
  <si>
    <t>034403000</t>
  </si>
  <si>
    <t>Dopravní značení na staveništi - DIO</t>
  </si>
  <si>
    <t>sou</t>
  </si>
  <si>
    <t>1024</t>
  </si>
  <si>
    <t>-1512520242</t>
  </si>
  <si>
    <t>7</t>
  </si>
  <si>
    <t>081103000</t>
  </si>
  <si>
    <t>Denní doprava pracovníků na pracoviště 60km*40dní</t>
  </si>
  <si>
    <t>km</t>
  </si>
  <si>
    <t>-1264353412</t>
  </si>
  <si>
    <t>1) Souhrnný list stavby</t>
  </si>
  <si>
    <t>2) Rekapitulace objektů</t>
  </si>
  <si>
    <t>/</t>
  </si>
  <si>
    <t>1) Krycí list rozpočtu</t>
  </si>
  <si>
    <t>2) Rekapitulace rozpočtu</t>
  </si>
  <si>
    <t>3) Rozpočet</t>
  </si>
  <si>
    <t>Rekapitulace stavby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</si>
</sst>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#,##0.000;\-#,##0.000"/>
  </numFmts>
  <fonts count="68">
    <font>
      <sz val="8"/>
      <name val="Trebuchet MS"/>
      <family val="0"/>
    </font>
    <font>
      <sz val="8"/>
      <color indexed="43"/>
      <name val="Trebuchet MS"/>
      <family val="0"/>
    </font>
    <font>
      <sz val="10"/>
      <color indexed="16"/>
      <name val="Trebuchet MS"/>
      <family val="0"/>
    </font>
    <font>
      <sz val="8"/>
      <color indexed="48"/>
      <name val="Trebuchet MS"/>
      <family val="0"/>
    </font>
    <font>
      <b/>
      <sz val="16"/>
      <name val="Trebuchet MS"/>
      <family val="0"/>
    </font>
    <font>
      <sz val="9"/>
      <color indexed="55"/>
      <name val="Trebuchet MS"/>
      <family val="0"/>
    </font>
    <font>
      <sz val="9"/>
      <name val="Trebuchet MS"/>
      <family val="0"/>
    </font>
    <font>
      <b/>
      <sz val="12"/>
      <name val="Trebuchet MS"/>
      <family val="0"/>
    </font>
    <font>
      <sz val="10"/>
      <color indexed="63"/>
      <name val="Trebuchet MS"/>
      <family val="0"/>
    </font>
    <font>
      <sz val="10"/>
      <name val="Trebuchet MS"/>
      <family val="0"/>
    </font>
    <font>
      <b/>
      <sz val="10"/>
      <name val="Trebuchet MS"/>
      <family val="0"/>
    </font>
    <font>
      <sz val="8"/>
      <color indexed="55"/>
      <name val="Trebuchet MS"/>
      <family val="0"/>
    </font>
    <font>
      <b/>
      <sz val="8"/>
      <color indexed="55"/>
      <name val="Trebuchet MS"/>
      <family val="0"/>
    </font>
    <font>
      <b/>
      <sz val="10"/>
      <color indexed="63"/>
      <name val="Trebuchet MS"/>
      <family val="0"/>
    </font>
    <font>
      <sz val="10"/>
      <color indexed="55"/>
      <name val="Trebuchet MS"/>
      <family val="0"/>
    </font>
    <font>
      <b/>
      <sz val="9"/>
      <name val="Trebuchet MS"/>
      <family val="0"/>
    </font>
    <font>
      <sz val="12"/>
      <color indexed="55"/>
      <name val="Trebuchet MS"/>
      <family val="0"/>
    </font>
    <font>
      <b/>
      <sz val="12"/>
      <color indexed="16"/>
      <name val="Trebuchet MS"/>
      <family val="0"/>
    </font>
    <font>
      <sz val="12"/>
      <name val="Trebuchet MS"/>
      <family val="0"/>
    </font>
    <font>
      <sz val="11"/>
      <name val="Trebuchet MS"/>
      <family val="0"/>
    </font>
    <font>
      <b/>
      <sz val="11"/>
      <color indexed="56"/>
      <name val="Trebuchet MS"/>
      <family val="0"/>
    </font>
    <font>
      <sz val="11"/>
      <color indexed="56"/>
      <name val="Trebuchet MS"/>
      <family val="0"/>
    </font>
    <font>
      <sz val="11"/>
      <color indexed="55"/>
      <name val="Trebuchet MS"/>
      <family val="0"/>
    </font>
    <font>
      <sz val="12"/>
      <color indexed="56"/>
      <name val="Trebuchet MS"/>
      <family val="0"/>
    </font>
    <font>
      <sz val="10"/>
      <color indexed="56"/>
      <name val="Trebuchet MS"/>
      <family val="0"/>
    </font>
    <font>
      <sz val="8"/>
      <color indexed="16"/>
      <name val="Trebuchet MS"/>
      <family val="0"/>
    </font>
    <font>
      <b/>
      <sz val="8"/>
      <name val="Trebuchet MS"/>
      <family val="0"/>
    </font>
    <font>
      <sz val="8"/>
      <color indexed="56"/>
      <name val="Trebuchet MS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8"/>
      <color indexed="30"/>
      <name val="Trebuchet MS"/>
      <family val="0"/>
    </font>
    <font>
      <sz val="18"/>
      <color indexed="30"/>
      <name val="Wingdings 2"/>
      <family val="1"/>
    </font>
    <font>
      <u val="single"/>
      <sz val="10"/>
      <color indexed="30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8"/>
      <color theme="10"/>
      <name val="Trebuchet MS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10"/>
      <name val="Wingdings 2"/>
      <family val="1"/>
    </font>
    <font>
      <u val="single"/>
      <sz val="10"/>
      <color theme="10"/>
      <name val="Trebuchet MS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/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 style="hair">
        <color indexed="55"/>
      </left>
      <right/>
      <top/>
      <bottom/>
    </border>
    <border>
      <left/>
      <right style="hair">
        <color indexed="55"/>
      </right>
      <top/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0" borderId="0" applyNumberFormat="0" applyBorder="0" applyAlignment="0" applyProtection="0"/>
    <xf numFmtId="0" fontId="5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9" fillId="0" borderId="7" applyNumberFormat="0" applyFill="0" applyAlignment="0" applyProtection="0"/>
    <xf numFmtId="0" fontId="60" fillId="24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5" borderId="8" applyNumberFormat="0" applyAlignment="0" applyProtection="0"/>
    <xf numFmtId="0" fontId="63" fillId="26" borderId="8" applyNumberFormat="0" applyAlignment="0" applyProtection="0"/>
    <xf numFmtId="0" fontId="64" fillId="26" borderId="9" applyNumberFormat="0" applyAlignment="0" applyProtection="0"/>
    <xf numFmtId="0" fontId="65" fillId="0" borderId="0" applyNumberFormat="0" applyFill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</cellStyleXfs>
  <cellXfs count="195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33" borderId="0" xfId="0" applyFill="1" applyAlignment="1">
      <alignment horizontal="left" vertical="top"/>
    </xf>
    <xf numFmtId="0" fontId="1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0" fillId="0" borderId="10" xfId="0" applyBorder="1" applyAlignment="1" applyProtection="1">
      <alignment horizontal="left" vertical="top"/>
      <protection/>
    </xf>
    <xf numFmtId="0" fontId="0" fillId="0" borderId="11" xfId="0" applyBorder="1" applyAlignment="1" applyProtection="1">
      <alignment horizontal="left" vertical="top"/>
      <protection/>
    </xf>
    <xf numFmtId="0" fontId="0" fillId="0" borderId="12" xfId="0" applyBorder="1" applyAlignment="1" applyProtection="1">
      <alignment horizontal="left" vertical="top"/>
      <protection/>
    </xf>
    <xf numFmtId="0" fontId="0" fillId="0" borderId="13" xfId="0" applyBorder="1" applyAlignment="1" applyProtection="1">
      <alignment horizontal="left" vertical="top"/>
      <protection/>
    </xf>
    <xf numFmtId="0" fontId="0" fillId="0" borderId="0" xfId="0" applyAlignment="1" applyProtection="1">
      <alignment horizontal="left" vertical="top"/>
      <protection/>
    </xf>
    <xf numFmtId="0" fontId="0" fillId="0" borderId="14" xfId="0" applyBorder="1" applyAlignment="1" applyProtection="1">
      <alignment horizontal="left" vertical="top"/>
      <protection/>
    </xf>
    <xf numFmtId="0" fontId="3" fillId="0" borderId="0" xfId="0" applyFont="1" applyAlignment="1">
      <alignment horizontal="left" vertical="center"/>
    </xf>
    <xf numFmtId="0" fontId="5" fillId="0" borderId="0" xfId="0" applyFont="1" applyAlignment="1" applyProtection="1">
      <alignment horizontal="left" vertical="top"/>
      <protection/>
    </xf>
    <xf numFmtId="0" fontId="6" fillId="0" borderId="0" xfId="0" applyFont="1" applyAlignment="1" applyProtection="1">
      <alignment horizontal="left" vertical="center"/>
      <protection/>
    </xf>
    <xf numFmtId="0" fontId="7" fillId="0" borderId="0" xfId="0" applyFont="1" applyAlignment="1" applyProtection="1">
      <alignment horizontal="left" vertical="top"/>
      <protection/>
    </xf>
    <xf numFmtId="0" fontId="5" fillId="0" borderId="0" xfId="0" applyFont="1" applyAlignment="1" applyProtection="1">
      <alignment horizontal="left" vertical="center"/>
      <protection/>
    </xf>
    <xf numFmtId="0" fontId="0" fillId="0" borderId="15" xfId="0" applyBorder="1" applyAlignment="1" applyProtection="1">
      <alignment horizontal="left" vertical="top"/>
      <protection/>
    </xf>
    <xf numFmtId="0" fontId="8" fillId="0" borderId="0" xfId="0" applyFont="1" applyAlignment="1" applyProtection="1">
      <alignment horizontal="left" vertical="center"/>
      <protection/>
    </xf>
    <xf numFmtId="0" fontId="0" fillId="0" borderId="13" xfId="0" applyBorder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0" fontId="0" fillId="0" borderId="14" xfId="0" applyBorder="1" applyAlignment="1" applyProtection="1">
      <alignment horizontal="left" vertical="center"/>
      <protection/>
    </xf>
    <xf numFmtId="0" fontId="10" fillId="0" borderId="16" xfId="0" applyFont="1" applyBorder="1" applyAlignment="1" applyProtection="1">
      <alignment horizontal="left" vertical="center"/>
      <protection/>
    </xf>
    <xf numFmtId="0" fontId="0" fillId="0" borderId="16" xfId="0" applyBorder="1" applyAlignment="1" applyProtection="1">
      <alignment horizontal="left" vertical="center"/>
      <protection/>
    </xf>
    <xf numFmtId="0" fontId="11" fillId="0" borderId="13" xfId="0" applyFont="1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/>
      <protection/>
    </xf>
    <xf numFmtId="165" fontId="11" fillId="0" borderId="0" xfId="0" applyNumberFormat="1" applyFont="1" applyAlignment="1" applyProtection="1">
      <alignment horizontal="right" vertical="center"/>
      <protection/>
    </xf>
    <xf numFmtId="0" fontId="11" fillId="0" borderId="0" xfId="0" applyFont="1" applyAlignment="1" applyProtection="1">
      <alignment horizontal="center" vertical="center"/>
      <protection/>
    </xf>
    <xf numFmtId="0" fontId="11" fillId="0" borderId="14" xfId="0" applyFont="1" applyBorder="1" applyAlignment="1" applyProtection="1">
      <alignment horizontal="left" vertical="center"/>
      <protection/>
    </xf>
    <xf numFmtId="0" fontId="0" fillId="34" borderId="0" xfId="0" applyFill="1" applyAlignment="1" applyProtection="1">
      <alignment horizontal="left" vertical="center"/>
      <protection/>
    </xf>
    <xf numFmtId="0" fontId="7" fillId="34" borderId="17" xfId="0" applyFont="1" applyFill="1" applyBorder="1" applyAlignment="1" applyProtection="1">
      <alignment horizontal="left" vertical="center"/>
      <protection/>
    </xf>
    <xf numFmtId="0" fontId="0" fillId="34" borderId="18" xfId="0" applyFill="1" applyBorder="1" applyAlignment="1" applyProtection="1">
      <alignment horizontal="left" vertical="center"/>
      <protection/>
    </xf>
    <xf numFmtId="0" fontId="7" fillId="34" borderId="18" xfId="0" applyFont="1" applyFill="1" applyBorder="1" applyAlignment="1" applyProtection="1">
      <alignment horizontal="center" vertical="center"/>
      <protection/>
    </xf>
    <xf numFmtId="0" fontId="13" fillId="0" borderId="19" xfId="0" applyFont="1" applyBorder="1" applyAlignment="1" applyProtection="1">
      <alignment horizontal="left" vertical="center"/>
      <protection/>
    </xf>
    <xf numFmtId="0" fontId="0" fillId="0" borderId="20" xfId="0" applyBorder="1" applyAlignment="1" applyProtection="1">
      <alignment horizontal="left" vertical="center"/>
      <protection/>
    </xf>
    <xf numFmtId="0" fontId="0" fillId="0" borderId="21" xfId="0" applyBorder="1" applyAlignment="1" applyProtection="1">
      <alignment horizontal="left" vertical="center"/>
      <protection/>
    </xf>
    <xf numFmtId="0" fontId="0" fillId="0" borderId="22" xfId="0" applyBorder="1" applyAlignment="1" applyProtection="1">
      <alignment horizontal="left" vertical="top"/>
      <protection/>
    </xf>
    <xf numFmtId="0" fontId="0" fillId="0" borderId="23" xfId="0" applyBorder="1" applyAlignment="1" applyProtection="1">
      <alignment horizontal="left" vertical="top"/>
      <protection/>
    </xf>
    <xf numFmtId="0" fontId="14" fillId="0" borderId="24" xfId="0" applyFont="1" applyBorder="1" applyAlignment="1" applyProtection="1">
      <alignment horizontal="left" vertical="center"/>
      <protection/>
    </xf>
    <xf numFmtId="0" fontId="0" fillId="0" borderId="25" xfId="0" applyBorder="1" applyAlignment="1" applyProtection="1">
      <alignment horizontal="left" vertical="center"/>
      <protection/>
    </xf>
    <xf numFmtId="0" fontId="14" fillId="0" borderId="25" xfId="0" applyFont="1" applyBorder="1" applyAlignment="1" applyProtection="1">
      <alignment horizontal="left" vertical="center"/>
      <protection/>
    </xf>
    <xf numFmtId="0" fontId="0" fillId="0" borderId="26" xfId="0" applyBorder="1" applyAlignment="1" applyProtection="1">
      <alignment horizontal="left" vertical="center"/>
      <protection/>
    </xf>
    <xf numFmtId="0" fontId="0" fillId="0" borderId="27" xfId="0" applyBorder="1" applyAlignment="1" applyProtection="1">
      <alignment horizontal="left" vertical="center"/>
      <protection/>
    </xf>
    <xf numFmtId="0" fontId="0" fillId="0" borderId="28" xfId="0" applyBorder="1" applyAlignment="1" applyProtection="1">
      <alignment horizontal="left" vertical="center"/>
      <protection/>
    </xf>
    <xf numFmtId="0" fontId="0" fillId="0" borderId="29" xfId="0" applyBorder="1" applyAlignment="1" applyProtection="1">
      <alignment horizontal="left" vertical="center"/>
      <protection/>
    </xf>
    <xf numFmtId="0" fontId="0" fillId="0" borderId="10" xfId="0" applyBorder="1" applyAlignment="1" applyProtection="1">
      <alignment horizontal="left" vertical="center"/>
      <protection/>
    </xf>
    <xf numFmtId="0" fontId="0" fillId="0" borderId="11" xfId="0" applyBorder="1" applyAlignment="1" applyProtection="1">
      <alignment horizontal="left" vertical="center"/>
      <protection/>
    </xf>
    <xf numFmtId="0" fontId="0" fillId="0" borderId="12" xfId="0" applyBorder="1" applyAlignment="1" applyProtection="1">
      <alignment horizontal="left" vertical="center"/>
      <protection/>
    </xf>
    <xf numFmtId="0" fontId="6" fillId="0" borderId="0" xfId="0" applyFont="1" applyAlignment="1">
      <alignment horizontal="left" vertical="center"/>
    </xf>
    <xf numFmtId="0" fontId="6" fillId="0" borderId="13" xfId="0" applyFont="1" applyBorder="1" applyAlignment="1" applyProtection="1">
      <alignment horizontal="left" vertical="center"/>
      <protection/>
    </xf>
    <xf numFmtId="0" fontId="6" fillId="0" borderId="14" xfId="0" applyFont="1" applyBorder="1" applyAlignment="1" applyProtection="1">
      <alignment horizontal="left" vertical="center"/>
      <protection/>
    </xf>
    <xf numFmtId="0" fontId="7" fillId="0" borderId="0" xfId="0" applyFont="1" applyAlignment="1">
      <alignment horizontal="left" vertical="center"/>
    </xf>
    <xf numFmtId="0" fontId="7" fillId="0" borderId="13" xfId="0" applyFont="1" applyBorder="1" applyAlignment="1" applyProtection="1">
      <alignment horizontal="left" vertical="center"/>
      <protection/>
    </xf>
    <xf numFmtId="0" fontId="7" fillId="0" borderId="0" xfId="0" applyFont="1" applyAlignment="1" applyProtection="1">
      <alignment horizontal="left" vertical="center"/>
      <protection/>
    </xf>
    <xf numFmtId="0" fontId="7" fillId="0" borderId="14" xfId="0" applyFont="1" applyBorder="1" applyAlignment="1" applyProtection="1">
      <alignment horizontal="left" vertical="center"/>
      <protection/>
    </xf>
    <xf numFmtId="0" fontId="15" fillId="0" borderId="0" xfId="0" applyFont="1" applyAlignment="1" applyProtection="1">
      <alignment horizontal="left" vertical="center"/>
      <protection/>
    </xf>
    <xf numFmtId="166" fontId="6" fillId="0" borderId="0" xfId="0" applyNumberFormat="1" applyFont="1" applyAlignment="1" applyProtection="1">
      <alignment horizontal="left" vertical="top"/>
      <protection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3" xfId="0" applyBorder="1" applyAlignment="1" applyProtection="1">
      <alignment horizontal="left" vertical="center"/>
      <protection/>
    </xf>
    <xf numFmtId="0" fontId="5" fillId="0" borderId="30" xfId="0" applyFont="1" applyBorder="1" applyAlignment="1" applyProtection="1">
      <alignment horizontal="center" vertical="center" wrapText="1"/>
      <protection/>
    </xf>
    <xf numFmtId="0" fontId="5" fillId="0" borderId="31" xfId="0" applyFont="1" applyBorder="1" applyAlignment="1" applyProtection="1">
      <alignment horizontal="center" vertical="center" wrapText="1"/>
      <protection/>
    </xf>
    <xf numFmtId="0" fontId="5" fillId="0" borderId="32" xfId="0" applyFont="1" applyBorder="1" applyAlignment="1" applyProtection="1">
      <alignment horizontal="center" vertical="center" wrapText="1"/>
      <protection/>
    </xf>
    <xf numFmtId="0" fontId="0" fillId="0" borderId="0" xfId="0" applyAlignment="1">
      <alignment horizontal="left" vertical="center"/>
    </xf>
    <xf numFmtId="0" fontId="0" fillId="0" borderId="19" xfId="0" applyBorder="1" applyAlignment="1" applyProtection="1">
      <alignment horizontal="left" vertical="center"/>
      <protection/>
    </xf>
    <xf numFmtId="0" fontId="17" fillId="0" borderId="0" xfId="0" applyFont="1" applyAlignment="1" applyProtection="1">
      <alignment horizontal="left" vertical="center"/>
      <protection/>
    </xf>
    <xf numFmtId="164" fontId="16" fillId="0" borderId="22" xfId="0" applyNumberFormat="1" applyFont="1" applyBorder="1" applyAlignment="1" applyProtection="1">
      <alignment horizontal="right" vertical="center"/>
      <protection/>
    </xf>
    <xf numFmtId="164" fontId="16" fillId="0" borderId="0" xfId="0" applyNumberFormat="1" applyFont="1" applyAlignment="1" applyProtection="1">
      <alignment horizontal="right" vertical="center"/>
      <protection/>
    </xf>
    <xf numFmtId="167" fontId="16" fillId="0" borderId="0" xfId="0" applyNumberFormat="1" applyFont="1" applyAlignment="1" applyProtection="1">
      <alignment horizontal="right" vertical="center"/>
      <protection/>
    </xf>
    <xf numFmtId="164" fontId="16" fillId="0" borderId="23" xfId="0" applyNumberFormat="1" applyFont="1" applyBorder="1" applyAlignment="1" applyProtection="1">
      <alignment horizontal="right" vertical="center"/>
      <protection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13" xfId="0" applyFont="1" applyBorder="1" applyAlignment="1" applyProtection="1">
      <alignment horizontal="left" vertical="center"/>
      <protection/>
    </xf>
    <xf numFmtId="0" fontId="20" fillId="0" borderId="0" xfId="0" applyFont="1" applyAlignment="1" applyProtection="1">
      <alignment horizontal="left" vertical="center"/>
      <protection/>
    </xf>
    <xf numFmtId="0" fontId="19" fillId="0" borderId="14" xfId="0" applyFont="1" applyBorder="1" applyAlignment="1" applyProtection="1">
      <alignment horizontal="left" vertical="center"/>
      <protection/>
    </xf>
    <xf numFmtId="164" fontId="22" fillId="0" borderId="24" xfId="0" applyNumberFormat="1" applyFont="1" applyBorder="1" applyAlignment="1" applyProtection="1">
      <alignment horizontal="right" vertical="center"/>
      <protection/>
    </xf>
    <xf numFmtId="164" fontId="22" fillId="0" borderId="25" xfId="0" applyNumberFormat="1" applyFont="1" applyBorder="1" applyAlignment="1" applyProtection="1">
      <alignment horizontal="right" vertical="center"/>
      <protection/>
    </xf>
    <xf numFmtId="167" fontId="22" fillId="0" borderId="25" xfId="0" applyNumberFormat="1" applyFont="1" applyBorder="1" applyAlignment="1" applyProtection="1">
      <alignment horizontal="right" vertical="center"/>
      <protection/>
    </xf>
    <xf numFmtId="164" fontId="22" fillId="0" borderId="26" xfId="0" applyNumberFormat="1" applyFont="1" applyBorder="1" applyAlignment="1" applyProtection="1">
      <alignment horizontal="right" vertical="center"/>
      <protection/>
    </xf>
    <xf numFmtId="0" fontId="17" fillId="34" borderId="0" xfId="0" applyFont="1" applyFill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 wrapText="1"/>
    </xf>
    <xf numFmtId="0" fontId="0" fillId="0" borderId="13" xfId="0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14" xfId="0" applyBorder="1" applyAlignment="1" applyProtection="1">
      <alignment horizontal="left" vertical="center" wrapText="1"/>
      <protection/>
    </xf>
    <xf numFmtId="0" fontId="9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right" vertical="center"/>
      <protection/>
    </xf>
    <xf numFmtId="0" fontId="7" fillId="34" borderId="18" xfId="0" applyFont="1" applyFill="1" applyBorder="1" applyAlignment="1" applyProtection="1">
      <alignment horizontal="right" vertical="center"/>
      <protection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23" fillId="0" borderId="13" xfId="0" applyFont="1" applyBorder="1" applyAlignment="1" applyProtection="1">
      <alignment horizontal="left"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14" xfId="0" applyFont="1" applyBorder="1" applyAlignment="1" applyProtection="1">
      <alignment horizontal="left" vertical="center"/>
      <protection/>
    </xf>
    <xf numFmtId="0" fontId="9" fillId="0" borderId="0" xfId="0" applyFont="1" applyAlignment="1">
      <alignment horizontal="left" vertical="center"/>
    </xf>
    <xf numFmtId="0" fontId="24" fillId="0" borderId="13" xfId="0" applyFont="1" applyBorder="1" applyAlignment="1" applyProtection="1">
      <alignment horizontal="left"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14" xfId="0" applyFont="1" applyBorder="1" applyAlignment="1" applyProtection="1">
      <alignment horizontal="left" vertical="center"/>
      <protection/>
    </xf>
    <xf numFmtId="0" fontId="0" fillId="0" borderId="33" xfId="0" applyBorder="1" applyAlignment="1" applyProtection="1">
      <alignment horizontal="left" vertical="center"/>
      <protection/>
    </xf>
    <xf numFmtId="0" fontId="5" fillId="0" borderId="33" xfId="0" applyFont="1" applyBorder="1" applyAlignment="1" applyProtection="1">
      <alignment horizontal="center" vertical="center"/>
      <protection/>
    </xf>
    <xf numFmtId="0" fontId="0" fillId="0" borderId="0" xfId="0" applyFont="1" applyAlignment="1">
      <alignment horizontal="center" vertical="center" wrapText="1"/>
    </xf>
    <xf numFmtId="0" fontId="0" fillId="0" borderId="13" xfId="0" applyBorder="1" applyAlignment="1" applyProtection="1">
      <alignment horizontal="center" vertical="center" wrapText="1"/>
      <protection/>
    </xf>
    <xf numFmtId="0" fontId="6" fillId="34" borderId="30" xfId="0" applyFont="1" applyFill="1" applyBorder="1" applyAlignment="1" applyProtection="1">
      <alignment horizontal="center" vertical="center" wrapText="1"/>
      <protection/>
    </xf>
    <xf numFmtId="0" fontId="6" fillId="34" borderId="31" xfId="0" applyFont="1" applyFill="1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167" fontId="25" fillId="0" borderId="20" xfId="0" applyNumberFormat="1" applyFont="1" applyBorder="1" applyAlignment="1" applyProtection="1">
      <alignment horizontal="right"/>
      <protection/>
    </xf>
    <xf numFmtId="167" fontId="25" fillId="0" borderId="21" xfId="0" applyNumberFormat="1" applyFont="1" applyBorder="1" applyAlignment="1" applyProtection="1">
      <alignment horizontal="right"/>
      <protection/>
    </xf>
    <xf numFmtId="164" fontId="26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/>
    </xf>
    <xf numFmtId="0" fontId="27" fillId="0" borderId="13" xfId="0" applyFont="1" applyBorder="1" applyAlignment="1" applyProtection="1">
      <alignment horizontal="left"/>
      <protection/>
    </xf>
    <xf numFmtId="0" fontId="27" fillId="0" borderId="0" xfId="0" applyFont="1" applyAlignment="1" applyProtection="1">
      <alignment horizontal="left"/>
      <protection/>
    </xf>
    <xf numFmtId="0" fontId="23" fillId="0" borderId="0" xfId="0" applyFont="1" applyAlignment="1" applyProtection="1">
      <alignment horizontal="left"/>
      <protection/>
    </xf>
    <xf numFmtId="0" fontId="27" fillId="0" borderId="14" xfId="0" applyFont="1" applyBorder="1" applyAlignment="1" applyProtection="1">
      <alignment horizontal="left"/>
      <protection/>
    </xf>
    <xf numFmtId="0" fontId="27" fillId="0" borderId="22" xfId="0" applyFont="1" applyBorder="1" applyAlignment="1" applyProtection="1">
      <alignment horizontal="left"/>
      <protection/>
    </xf>
    <xf numFmtId="167" fontId="27" fillId="0" borderId="0" xfId="0" applyNumberFormat="1" applyFont="1" applyAlignment="1" applyProtection="1">
      <alignment horizontal="right"/>
      <protection/>
    </xf>
    <xf numFmtId="167" fontId="27" fillId="0" borderId="23" xfId="0" applyNumberFormat="1" applyFont="1" applyBorder="1" applyAlignment="1" applyProtection="1">
      <alignment horizontal="right"/>
      <protection/>
    </xf>
    <xf numFmtId="0" fontId="27" fillId="0" borderId="0" xfId="0" applyFont="1" applyAlignment="1">
      <alignment horizontal="left"/>
    </xf>
    <xf numFmtId="164" fontId="27" fillId="0" borderId="0" xfId="0" applyNumberFormat="1" applyFont="1" applyAlignment="1">
      <alignment horizontal="right" vertical="center"/>
    </xf>
    <xf numFmtId="0" fontId="24" fillId="0" borderId="0" xfId="0" applyFont="1" applyAlignment="1" applyProtection="1">
      <alignment horizontal="left"/>
      <protection/>
    </xf>
    <xf numFmtId="0" fontId="0" fillId="0" borderId="33" xfId="0" applyFont="1" applyBorder="1" applyAlignment="1" applyProtection="1">
      <alignment horizontal="center" vertical="center"/>
      <protection/>
    </xf>
    <xf numFmtId="49" fontId="0" fillId="0" borderId="33" xfId="0" applyNumberFormat="1" applyFont="1" applyBorder="1" applyAlignment="1" applyProtection="1">
      <alignment horizontal="left" vertical="center" wrapText="1"/>
      <protection/>
    </xf>
    <xf numFmtId="0" fontId="0" fillId="0" borderId="33" xfId="0" applyFont="1" applyBorder="1" applyAlignment="1" applyProtection="1">
      <alignment horizontal="center" vertical="center" wrapText="1"/>
      <protection/>
    </xf>
    <xf numFmtId="168" fontId="0" fillId="0" borderId="33" xfId="0" applyNumberFormat="1" applyFont="1" applyBorder="1" applyAlignment="1" applyProtection="1">
      <alignment horizontal="right" vertical="center"/>
      <protection/>
    </xf>
    <xf numFmtId="0" fontId="11" fillId="0" borderId="33" xfId="0" applyFont="1" applyBorder="1" applyAlignment="1" applyProtection="1">
      <alignment horizontal="left" vertical="center"/>
      <protection/>
    </xf>
    <xf numFmtId="167" fontId="11" fillId="0" borderId="0" xfId="0" applyNumberFormat="1" applyFont="1" applyAlignment="1" applyProtection="1">
      <alignment horizontal="right" vertical="center"/>
      <protection/>
    </xf>
    <xf numFmtId="167" fontId="11" fillId="0" borderId="23" xfId="0" applyNumberFormat="1" applyFont="1" applyBorder="1" applyAlignment="1" applyProtection="1">
      <alignment horizontal="right" vertical="center"/>
      <protection/>
    </xf>
    <xf numFmtId="164" fontId="0" fillId="0" borderId="0" xfId="0" applyNumberFormat="1" applyFont="1" applyAlignment="1">
      <alignment horizontal="right" vertical="center"/>
    </xf>
    <xf numFmtId="0" fontId="11" fillId="0" borderId="25" xfId="0" applyFont="1" applyBorder="1" applyAlignment="1" applyProtection="1">
      <alignment horizontal="center" vertical="center"/>
      <protection/>
    </xf>
    <xf numFmtId="167" fontId="11" fillId="0" borderId="25" xfId="0" applyNumberFormat="1" applyFont="1" applyBorder="1" applyAlignment="1" applyProtection="1">
      <alignment horizontal="right" vertical="center"/>
      <protection/>
    </xf>
    <xf numFmtId="167" fontId="11" fillId="0" borderId="26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4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left" vertical="top"/>
      <protection/>
    </xf>
    <xf numFmtId="0" fontId="6" fillId="0" borderId="0" xfId="0" applyFont="1" applyAlignment="1" applyProtection="1">
      <alignment horizontal="left" vertical="center"/>
      <protection/>
    </xf>
    <xf numFmtId="0" fontId="7" fillId="0" borderId="0" xfId="0" applyFont="1" applyAlignment="1" applyProtection="1">
      <alignment horizontal="left" vertical="top" wrapText="1"/>
      <protection/>
    </xf>
    <xf numFmtId="0" fontId="6" fillId="0" borderId="0" xfId="0" applyFont="1" applyAlignment="1" applyProtection="1">
      <alignment horizontal="left" vertical="center" wrapText="1"/>
      <protection/>
    </xf>
    <xf numFmtId="164" fontId="9" fillId="0" borderId="0" xfId="0" applyNumberFormat="1" applyFont="1" applyAlignment="1" applyProtection="1">
      <alignment horizontal="right" vertical="center"/>
      <protection/>
    </xf>
    <xf numFmtId="164" fontId="10" fillId="0" borderId="16" xfId="0" applyNumberFormat="1" applyFont="1" applyBorder="1" applyAlignment="1" applyProtection="1">
      <alignment horizontal="right" vertical="center"/>
      <protection/>
    </xf>
    <xf numFmtId="0" fontId="0" fillId="0" borderId="16" xfId="0" applyBorder="1" applyAlignment="1" applyProtection="1">
      <alignment horizontal="left" vertical="center"/>
      <protection/>
    </xf>
    <xf numFmtId="165" fontId="11" fillId="0" borderId="0" xfId="0" applyNumberFormat="1" applyFont="1" applyAlignment="1" applyProtection="1">
      <alignment horizontal="right" vertical="center"/>
      <protection/>
    </xf>
    <xf numFmtId="0" fontId="11" fillId="0" borderId="0" xfId="0" applyFont="1" applyAlignment="1" applyProtection="1">
      <alignment horizontal="left" vertical="center"/>
      <protection/>
    </xf>
    <xf numFmtId="164" fontId="12" fillId="0" borderId="0" xfId="0" applyNumberFormat="1" applyFont="1" applyAlignment="1" applyProtection="1">
      <alignment horizontal="right" vertical="center"/>
      <protection/>
    </xf>
    <xf numFmtId="0" fontId="7" fillId="34" borderId="18" xfId="0" applyFont="1" applyFill="1" applyBorder="1" applyAlignment="1" applyProtection="1">
      <alignment horizontal="left" vertical="center"/>
      <protection/>
    </xf>
    <xf numFmtId="0" fontId="0" fillId="34" borderId="18" xfId="0" applyFill="1" applyBorder="1" applyAlignment="1" applyProtection="1">
      <alignment horizontal="left" vertical="center"/>
      <protection/>
    </xf>
    <xf numFmtId="164" fontId="7" fillId="34" borderId="18" xfId="0" applyNumberFormat="1" applyFont="1" applyFill="1" applyBorder="1" applyAlignment="1" applyProtection="1">
      <alignment horizontal="right" vertical="center"/>
      <protection/>
    </xf>
    <xf numFmtId="0" fontId="0" fillId="34" borderId="34" xfId="0" applyFill="1" applyBorder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0" fontId="7" fillId="0" borderId="0" xfId="0" applyFont="1" applyAlignment="1" applyProtection="1">
      <alignment horizontal="left" vertical="center" wrapText="1"/>
      <protection/>
    </xf>
    <xf numFmtId="0" fontId="7" fillId="0" borderId="0" xfId="0" applyFont="1" applyAlignment="1" applyProtection="1">
      <alignment horizontal="left" vertical="center"/>
      <protection/>
    </xf>
    <xf numFmtId="0" fontId="16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2" xfId="0" applyBorder="1" applyAlignment="1" applyProtection="1">
      <alignment horizontal="left" vertical="center"/>
      <protection/>
    </xf>
    <xf numFmtId="0" fontId="6" fillId="34" borderId="17" xfId="0" applyFont="1" applyFill="1" applyBorder="1" applyAlignment="1" applyProtection="1">
      <alignment horizontal="center" vertical="center"/>
      <protection/>
    </xf>
    <xf numFmtId="0" fontId="6" fillId="34" borderId="18" xfId="0" applyFont="1" applyFill="1" applyBorder="1" applyAlignment="1" applyProtection="1">
      <alignment horizontal="center" vertical="center"/>
      <protection/>
    </xf>
    <xf numFmtId="164" fontId="21" fillId="0" borderId="0" xfId="0" applyNumberFormat="1" applyFont="1" applyAlignment="1" applyProtection="1">
      <alignment horizontal="right" vertical="center"/>
      <protection/>
    </xf>
    <xf numFmtId="0" fontId="21" fillId="0" borderId="0" xfId="0" applyFont="1" applyAlignment="1" applyProtection="1">
      <alignment horizontal="left" vertical="center"/>
      <protection/>
    </xf>
    <xf numFmtId="0" fontId="20" fillId="0" borderId="0" xfId="0" applyFont="1" applyAlignment="1" applyProtection="1">
      <alignment horizontal="left" vertical="center" wrapText="1"/>
      <protection/>
    </xf>
    <xf numFmtId="0" fontId="20" fillId="0" borderId="0" xfId="0" applyFont="1" applyAlignment="1" applyProtection="1">
      <alignment horizontal="left" vertical="center"/>
      <protection/>
    </xf>
    <xf numFmtId="164" fontId="17" fillId="0" borderId="0" xfId="0" applyNumberFormat="1" applyFont="1" applyAlignment="1" applyProtection="1">
      <alignment horizontal="right" vertical="center"/>
      <protection/>
    </xf>
    <xf numFmtId="0" fontId="17" fillId="0" borderId="0" xfId="0" applyFont="1" applyAlignment="1" applyProtection="1">
      <alignment horizontal="left" vertical="center"/>
      <protection/>
    </xf>
    <xf numFmtId="164" fontId="17" fillId="34" borderId="0" xfId="0" applyNumberFormat="1" applyFont="1" applyFill="1" applyAlignment="1" applyProtection="1">
      <alignment horizontal="right" vertical="center"/>
      <protection/>
    </xf>
    <xf numFmtId="0" fontId="0" fillId="34" borderId="0" xfId="0" applyFill="1" applyAlignment="1" applyProtection="1">
      <alignment horizontal="left" vertical="center"/>
      <protection/>
    </xf>
    <xf numFmtId="0" fontId="3" fillId="34" borderId="0" xfId="0" applyFont="1" applyFill="1" applyAlignment="1">
      <alignment horizontal="center" vertical="center"/>
    </xf>
    <xf numFmtId="0" fontId="5" fillId="0" borderId="0" xfId="0" applyFont="1" applyAlignment="1" applyProtection="1">
      <alignment horizontal="left" vertical="center" wrapText="1"/>
      <protection/>
    </xf>
    <xf numFmtId="166" fontId="6" fillId="0" borderId="0" xfId="0" applyNumberFormat="1" applyFont="1" applyAlignment="1" applyProtection="1">
      <alignment horizontal="left" vertical="top"/>
      <protection/>
    </xf>
    <xf numFmtId="0" fontId="0" fillId="0" borderId="0" xfId="0" applyAlignment="1" applyProtection="1">
      <alignment horizontal="left" vertical="center" wrapText="1"/>
      <protection/>
    </xf>
    <xf numFmtId="164" fontId="10" fillId="0" borderId="0" xfId="0" applyNumberFormat="1" applyFont="1" applyAlignment="1" applyProtection="1">
      <alignment horizontal="right" vertical="center"/>
      <protection/>
    </xf>
    <xf numFmtId="164" fontId="11" fillId="0" borderId="0" xfId="0" applyNumberFormat="1" applyFont="1" applyAlignment="1" applyProtection="1">
      <alignment horizontal="right" vertical="center"/>
      <protection/>
    </xf>
    <xf numFmtId="0" fontId="6" fillId="34" borderId="0" xfId="0" applyFont="1" applyFill="1" applyAlignment="1" applyProtection="1">
      <alignment horizontal="center" vertical="center"/>
      <protection/>
    </xf>
    <xf numFmtId="164" fontId="23" fillId="0" borderId="0" xfId="0" applyNumberFormat="1" applyFont="1" applyAlignment="1" applyProtection="1">
      <alignment horizontal="right" vertical="center"/>
      <protection/>
    </xf>
    <xf numFmtId="0" fontId="23" fillId="0" borderId="0" xfId="0" applyFont="1" applyAlignment="1" applyProtection="1">
      <alignment horizontal="left" vertical="center"/>
      <protection/>
    </xf>
    <xf numFmtId="164" fontId="24" fillId="0" borderId="0" xfId="0" applyNumberFormat="1" applyFont="1" applyAlignment="1" applyProtection="1">
      <alignment horizontal="right"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6" fillId="34" borderId="31" xfId="0" applyFont="1" applyFill="1" applyBorder="1" applyAlignment="1" applyProtection="1">
      <alignment horizontal="center" vertical="center" wrapText="1"/>
      <protection/>
    </xf>
    <xf numFmtId="0" fontId="0" fillId="34" borderId="31" xfId="0" applyFill="1" applyBorder="1" applyAlignment="1" applyProtection="1">
      <alignment horizontal="center" vertical="center" wrapText="1"/>
      <protection/>
    </xf>
    <xf numFmtId="0" fontId="0" fillId="34" borderId="32" xfId="0" applyFill="1" applyBorder="1" applyAlignment="1" applyProtection="1">
      <alignment horizontal="center" vertical="center" wrapText="1"/>
      <protection/>
    </xf>
    <xf numFmtId="0" fontId="0" fillId="0" borderId="33" xfId="0" applyFont="1" applyBorder="1" applyAlignment="1" applyProtection="1">
      <alignment horizontal="left" vertical="center" wrapText="1"/>
      <protection/>
    </xf>
    <xf numFmtId="0" fontId="0" fillId="0" borderId="33" xfId="0" applyBorder="1" applyAlignment="1" applyProtection="1">
      <alignment horizontal="left" vertical="center"/>
      <protection/>
    </xf>
    <xf numFmtId="164" fontId="0" fillId="0" borderId="33" xfId="0" applyNumberFormat="1" applyFont="1" applyBorder="1" applyAlignment="1" applyProtection="1">
      <alignment horizontal="right" vertical="center"/>
      <protection/>
    </xf>
    <xf numFmtId="164" fontId="17" fillId="0" borderId="0" xfId="0" applyNumberFormat="1" applyFont="1" applyAlignment="1" applyProtection="1">
      <alignment horizontal="right"/>
      <protection/>
    </xf>
    <xf numFmtId="164" fontId="23" fillId="0" borderId="0" xfId="0" applyNumberFormat="1" applyFont="1" applyAlignment="1" applyProtection="1">
      <alignment horizontal="right"/>
      <protection/>
    </xf>
    <xf numFmtId="0" fontId="27" fillId="0" borderId="0" xfId="0" applyFont="1" applyAlignment="1" applyProtection="1">
      <alignment horizontal="left"/>
      <protection/>
    </xf>
    <xf numFmtId="164" fontId="24" fillId="0" borderId="0" xfId="0" applyNumberFormat="1" applyFont="1" applyAlignment="1" applyProtection="1">
      <alignment horizontal="right"/>
      <protection/>
    </xf>
    <xf numFmtId="0" fontId="66" fillId="0" borderId="0" xfId="36" applyFont="1" applyAlignment="1">
      <alignment horizontal="center" vertical="center"/>
    </xf>
    <xf numFmtId="0" fontId="1" fillId="33" borderId="0" xfId="0" applyFont="1" applyFill="1" applyAlignment="1" applyProtection="1">
      <alignment horizontal="left" vertical="center"/>
      <protection/>
    </xf>
    <xf numFmtId="0" fontId="9" fillId="33" borderId="0" xfId="0" applyFont="1" applyFill="1" applyAlignment="1" applyProtection="1">
      <alignment horizontal="left" vertical="center"/>
      <protection/>
    </xf>
    <xf numFmtId="0" fontId="2" fillId="33" borderId="0" xfId="0" applyFont="1" applyFill="1" applyAlignment="1" applyProtection="1">
      <alignment horizontal="left" vertical="center"/>
      <protection/>
    </xf>
    <xf numFmtId="0" fontId="67" fillId="33" borderId="0" xfId="36" applyFont="1" applyFill="1" applyAlignment="1" applyProtection="1">
      <alignment horizontal="left" vertical="center"/>
      <protection/>
    </xf>
    <xf numFmtId="0" fontId="0" fillId="33" borderId="0" xfId="0" applyFont="1" applyFill="1" applyAlignment="1" applyProtection="1">
      <alignment horizontal="left" vertical="top"/>
      <protection/>
    </xf>
    <xf numFmtId="0" fontId="67" fillId="33" borderId="0" xfId="36" applyFont="1" applyFill="1" applyAlignment="1" applyProtection="1">
      <alignment horizontal="center" vertical="center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C47AE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A7D2C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3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6601562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33" width="2.5" style="2" customWidth="1"/>
    <col min="34" max="34" width="3.33203125" style="2" customWidth="1"/>
    <col min="35" max="37" width="2.5" style="2" customWidth="1"/>
    <col min="38" max="38" width="8.33203125" style="2" customWidth="1"/>
    <col min="39" max="39" width="3.33203125" style="2" customWidth="1"/>
    <col min="40" max="40" width="13.33203125" style="2" customWidth="1"/>
    <col min="41" max="41" width="7.5" style="2" customWidth="1"/>
    <col min="42" max="42" width="4.16015625" style="2" customWidth="1"/>
    <col min="43" max="43" width="1.66796875" style="2" customWidth="1"/>
    <col min="44" max="44" width="10.66015625" style="1" customWidth="1"/>
    <col min="45" max="46" width="25.83203125" style="2" hidden="1" customWidth="1"/>
    <col min="47" max="47" width="25" style="2" hidden="1" customWidth="1"/>
    <col min="48" max="52" width="21.66015625" style="2" hidden="1" customWidth="1"/>
    <col min="53" max="53" width="19.16015625" style="2" hidden="1" customWidth="1"/>
    <col min="54" max="54" width="25" style="2" hidden="1" customWidth="1"/>
    <col min="55" max="56" width="19.16015625" style="2" hidden="1" customWidth="1"/>
    <col min="57" max="57" width="66.5" style="2" customWidth="1"/>
    <col min="58" max="70" width="10.66015625" style="1" customWidth="1"/>
    <col min="71" max="89" width="10.66015625" style="2" hidden="1" customWidth="1"/>
    <col min="90" max="16384" width="10.66015625" style="1" customWidth="1"/>
  </cols>
  <sheetData>
    <row r="1" spans="1:256" s="3" customFormat="1" ht="22.5" customHeight="1">
      <c r="A1" s="189" t="s">
        <v>0</v>
      </c>
      <c r="B1" s="190"/>
      <c r="C1" s="190"/>
      <c r="D1" s="191" t="s">
        <v>1</v>
      </c>
      <c r="E1" s="190"/>
      <c r="F1" s="190"/>
      <c r="G1" s="190"/>
      <c r="H1" s="190"/>
      <c r="I1" s="190"/>
      <c r="J1" s="190"/>
      <c r="K1" s="192" t="s">
        <v>174</v>
      </c>
      <c r="L1" s="192"/>
      <c r="M1" s="192"/>
      <c r="N1" s="192"/>
      <c r="O1" s="192"/>
      <c r="P1" s="192"/>
      <c r="Q1" s="192"/>
      <c r="R1" s="192"/>
      <c r="S1" s="192"/>
      <c r="T1" s="190"/>
      <c r="U1" s="190"/>
      <c r="V1" s="190"/>
      <c r="W1" s="192" t="s">
        <v>175</v>
      </c>
      <c r="X1" s="192"/>
      <c r="Y1" s="192"/>
      <c r="Z1" s="192"/>
      <c r="AA1" s="192"/>
      <c r="AB1" s="192"/>
      <c r="AC1" s="192"/>
      <c r="AD1" s="192"/>
      <c r="AE1" s="192"/>
      <c r="AF1" s="192"/>
      <c r="AG1" s="190"/>
      <c r="AH1" s="190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4" t="s">
        <v>2</v>
      </c>
      <c r="BB1" s="4" t="s">
        <v>3</v>
      </c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4" t="s">
        <v>4</v>
      </c>
      <c r="BU1" s="4" t="s">
        <v>4</v>
      </c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72" s="2" customFormat="1" ht="37.5" customHeight="1">
      <c r="C2" s="132" t="s">
        <v>5</v>
      </c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3"/>
      <c r="AR2" s="167" t="s">
        <v>6</v>
      </c>
      <c r="AS2" s="133"/>
      <c r="AT2" s="133"/>
      <c r="AU2" s="133"/>
      <c r="AV2" s="133"/>
      <c r="AW2" s="133"/>
      <c r="AX2" s="133"/>
      <c r="AY2" s="133"/>
      <c r="AZ2" s="133"/>
      <c r="BA2" s="133"/>
      <c r="BB2" s="133"/>
      <c r="BC2" s="133"/>
      <c r="BD2" s="133"/>
      <c r="BE2" s="133"/>
      <c r="BS2" s="6" t="s">
        <v>7</v>
      </c>
      <c r="BT2" s="6" t="s">
        <v>8</v>
      </c>
    </row>
    <row r="3" spans="2:72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9"/>
      <c r="BS3" s="6" t="s">
        <v>7</v>
      </c>
      <c r="BT3" s="6" t="s">
        <v>9</v>
      </c>
    </row>
    <row r="4" spans="2:71" s="2" customFormat="1" ht="37.5" customHeight="1">
      <c r="B4" s="10"/>
      <c r="C4" s="134" t="s">
        <v>10</v>
      </c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2"/>
      <c r="AS4" s="13" t="s">
        <v>11</v>
      </c>
      <c r="BS4" s="6" t="s">
        <v>12</v>
      </c>
    </row>
    <row r="5" spans="2:71" s="2" customFormat="1" ht="15" customHeight="1">
      <c r="B5" s="10"/>
      <c r="C5" s="11"/>
      <c r="D5" s="14" t="s">
        <v>13</v>
      </c>
      <c r="E5" s="11"/>
      <c r="F5" s="11"/>
      <c r="G5" s="11"/>
      <c r="H5" s="11"/>
      <c r="I5" s="11"/>
      <c r="J5" s="11"/>
      <c r="K5" s="136" t="s">
        <v>14</v>
      </c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135"/>
      <c r="AL5" s="135"/>
      <c r="AM5" s="135"/>
      <c r="AN5" s="135"/>
      <c r="AO5" s="135"/>
      <c r="AP5" s="11"/>
      <c r="AQ5" s="12"/>
      <c r="BS5" s="6" t="s">
        <v>7</v>
      </c>
    </row>
    <row r="6" spans="2:71" s="2" customFormat="1" ht="37.5" customHeight="1">
      <c r="B6" s="10"/>
      <c r="C6" s="11"/>
      <c r="D6" s="16" t="s">
        <v>15</v>
      </c>
      <c r="E6" s="11"/>
      <c r="F6" s="11"/>
      <c r="G6" s="11"/>
      <c r="H6" s="11"/>
      <c r="I6" s="11"/>
      <c r="J6" s="11"/>
      <c r="K6" s="137" t="s">
        <v>16</v>
      </c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35"/>
      <c r="AA6" s="135"/>
      <c r="AB6" s="135"/>
      <c r="AC6" s="135"/>
      <c r="AD6" s="135"/>
      <c r="AE6" s="135"/>
      <c r="AF6" s="135"/>
      <c r="AG6" s="135"/>
      <c r="AH6" s="135"/>
      <c r="AI6" s="135"/>
      <c r="AJ6" s="135"/>
      <c r="AK6" s="135"/>
      <c r="AL6" s="135"/>
      <c r="AM6" s="135"/>
      <c r="AN6" s="135"/>
      <c r="AO6" s="135"/>
      <c r="AP6" s="11"/>
      <c r="AQ6" s="12"/>
      <c r="BS6" s="6" t="s">
        <v>17</v>
      </c>
    </row>
    <row r="7" spans="2:71" s="2" customFormat="1" ht="15" customHeight="1">
      <c r="B7" s="10"/>
      <c r="C7" s="11"/>
      <c r="D7" s="17" t="s">
        <v>18</v>
      </c>
      <c r="E7" s="11"/>
      <c r="F7" s="11"/>
      <c r="G7" s="11"/>
      <c r="H7" s="11"/>
      <c r="I7" s="11"/>
      <c r="J7" s="11"/>
      <c r="K7" s="15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7" t="s">
        <v>19</v>
      </c>
      <c r="AL7" s="11"/>
      <c r="AM7" s="11"/>
      <c r="AN7" s="15"/>
      <c r="AO7" s="11"/>
      <c r="AP7" s="11"/>
      <c r="AQ7" s="12"/>
      <c r="BS7" s="6" t="s">
        <v>20</v>
      </c>
    </row>
    <row r="8" spans="2:71" s="2" customFormat="1" ht="15" customHeight="1">
      <c r="B8" s="10"/>
      <c r="C8" s="11"/>
      <c r="D8" s="17" t="s">
        <v>21</v>
      </c>
      <c r="E8" s="11"/>
      <c r="F8" s="11"/>
      <c r="G8" s="11"/>
      <c r="H8" s="11"/>
      <c r="I8" s="11"/>
      <c r="J8" s="11"/>
      <c r="K8" s="15" t="s">
        <v>22</v>
      </c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7" t="s">
        <v>23</v>
      </c>
      <c r="AL8" s="11"/>
      <c r="AM8" s="11"/>
      <c r="AN8" s="15" t="s">
        <v>24</v>
      </c>
      <c r="AO8" s="11"/>
      <c r="AP8" s="11"/>
      <c r="AQ8" s="12"/>
      <c r="BS8" s="6" t="s">
        <v>25</v>
      </c>
    </row>
    <row r="9" spans="2:71" s="2" customFormat="1" ht="15" customHeight="1">
      <c r="B9" s="10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2"/>
      <c r="BS9" s="6" t="s">
        <v>26</v>
      </c>
    </row>
    <row r="10" spans="2:71" s="2" customFormat="1" ht="15" customHeight="1">
      <c r="B10" s="10"/>
      <c r="C10" s="11"/>
      <c r="D10" s="17" t="s">
        <v>27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7" t="s">
        <v>28</v>
      </c>
      <c r="AL10" s="11"/>
      <c r="AM10" s="11"/>
      <c r="AN10" s="15"/>
      <c r="AO10" s="11"/>
      <c r="AP10" s="11"/>
      <c r="AQ10" s="12"/>
      <c r="BS10" s="6" t="s">
        <v>17</v>
      </c>
    </row>
    <row r="11" spans="2:71" s="2" customFormat="1" ht="19.5" customHeight="1">
      <c r="B11" s="10"/>
      <c r="C11" s="11"/>
      <c r="D11" s="11"/>
      <c r="E11" s="15" t="s">
        <v>22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7" t="s">
        <v>29</v>
      </c>
      <c r="AL11" s="11"/>
      <c r="AM11" s="11"/>
      <c r="AN11" s="15"/>
      <c r="AO11" s="11"/>
      <c r="AP11" s="11"/>
      <c r="AQ11" s="12"/>
      <c r="BS11" s="6" t="s">
        <v>17</v>
      </c>
    </row>
    <row r="12" spans="2:71" s="2" customFormat="1" ht="7.5" customHeight="1">
      <c r="B12" s="10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2"/>
      <c r="BS12" s="6" t="s">
        <v>17</v>
      </c>
    </row>
    <row r="13" spans="2:71" s="2" customFormat="1" ht="15" customHeight="1">
      <c r="B13" s="10"/>
      <c r="C13" s="11"/>
      <c r="D13" s="17" t="s">
        <v>30</v>
      </c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7" t="s">
        <v>28</v>
      </c>
      <c r="AL13" s="11"/>
      <c r="AM13" s="11"/>
      <c r="AN13" s="15"/>
      <c r="AO13" s="11"/>
      <c r="AP13" s="11"/>
      <c r="AQ13" s="12"/>
      <c r="BS13" s="6" t="s">
        <v>17</v>
      </c>
    </row>
    <row r="14" spans="2:71" s="2" customFormat="1" ht="15.75" customHeight="1">
      <c r="B14" s="10"/>
      <c r="C14" s="11"/>
      <c r="D14" s="11"/>
      <c r="E14" s="15" t="s">
        <v>22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7" t="s">
        <v>29</v>
      </c>
      <c r="AL14" s="11"/>
      <c r="AM14" s="11"/>
      <c r="AN14" s="15"/>
      <c r="AO14" s="11"/>
      <c r="AP14" s="11"/>
      <c r="AQ14" s="12"/>
      <c r="BS14" s="6" t="s">
        <v>17</v>
      </c>
    </row>
    <row r="15" spans="2:71" s="2" customFormat="1" ht="7.5" customHeight="1"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2"/>
      <c r="BS15" s="6" t="s">
        <v>4</v>
      </c>
    </row>
    <row r="16" spans="2:71" s="2" customFormat="1" ht="15" customHeight="1">
      <c r="B16" s="10"/>
      <c r="C16" s="11"/>
      <c r="D16" s="17" t="s">
        <v>31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7" t="s">
        <v>28</v>
      </c>
      <c r="AL16" s="11"/>
      <c r="AM16" s="11"/>
      <c r="AN16" s="15"/>
      <c r="AO16" s="11"/>
      <c r="AP16" s="11"/>
      <c r="AQ16" s="12"/>
      <c r="BS16" s="6" t="s">
        <v>4</v>
      </c>
    </row>
    <row r="17" spans="2:71" s="2" customFormat="1" ht="19.5" customHeight="1">
      <c r="B17" s="10"/>
      <c r="C17" s="11"/>
      <c r="D17" s="11"/>
      <c r="E17" s="15" t="s">
        <v>22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7" t="s">
        <v>29</v>
      </c>
      <c r="AL17" s="11"/>
      <c r="AM17" s="11"/>
      <c r="AN17" s="15"/>
      <c r="AO17" s="11"/>
      <c r="AP17" s="11"/>
      <c r="AQ17" s="12"/>
      <c r="BS17" s="6" t="s">
        <v>32</v>
      </c>
    </row>
    <row r="18" spans="2:71" s="2" customFormat="1" ht="7.5" customHeight="1">
      <c r="B18" s="10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2"/>
      <c r="BS18" s="6" t="s">
        <v>7</v>
      </c>
    </row>
    <row r="19" spans="2:71" s="2" customFormat="1" ht="15" customHeight="1">
      <c r="B19" s="10"/>
      <c r="C19" s="11"/>
      <c r="D19" s="17" t="s">
        <v>33</v>
      </c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7" t="s">
        <v>28</v>
      </c>
      <c r="AL19" s="11"/>
      <c r="AM19" s="11"/>
      <c r="AN19" s="15"/>
      <c r="AO19" s="11"/>
      <c r="AP19" s="11"/>
      <c r="AQ19" s="12"/>
      <c r="BS19" s="6" t="s">
        <v>7</v>
      </c>
    </row>
    <row r="20" spans="2:43" s="2" customFormat="1" ht="15.75" customHeight="1">
      <c r="B20" s="10"/>
      <c r="C20" s="11"/>
      <c r="D20" s="11"/>
      <c r="E20" s="15" t="s">
        <v>22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7" t="s">
        <v>29</v>
      </c>
      <c r="AL20" s="11"/>
      <c r="AM20" s="11"/>
      <c r="AN20" s="15"/>
      <c r="AO20" s="11"/>
      <c r="AP20" s="11"/>
      <c r="AQ20" s="12"/>
    </row>
    <row r="21" spans="2:43" s="2" customFormat="1" ht="7.5" customHeight="1">
      <c r="B21" s="10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2"/>
    </row>
    <row r="22" spans="2:43" s="2" customFormat="1" ht="15.75" customHeight="1">
      <c r="B22" s="10"/>
      <c r="C22" s="11"/>
      <c r="D22" s="17" t="s">
        <v>34</v>
      </c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2"/>
    </row>
    <row r="23" spans="2:43" s="2" customFormat="1" ht="15.75" customHeight="1">
      <c r="B23" s="10"/>
      <c r="C23" s="11"/>
      <c r="D23" s="11"/>
      <c r="E23" s="138"/>
      <c r="F23" s="135"/>
      <c r="G23" s="135"/>
      <c r="H23" s="135"/>
      <c r="I23" s="135"/>
      <c r="J23" s="135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5"/>
      <c r="V23" s="135"/>
      <c r="W23" s="135"/>
      <c r="X23" s="135"/>
      <c r="Y23" s="135"/>
      <c r="Z23" s="135"/>
      <c r="AA23" s="135"/>
      <c r="AB23" s="135"/>
      <c r="AC23" s="135"/>
      <c r="AD23" s="135"/>
      <c r="AE23" s="135"/>
      <c r="AF23" s="135"/>
      <c r="AG23" s="135"/>
      <c r="AH23" s="135"/>
      <c r="AI23" s="135"/>
      <c r="AJ23" s="135"/>
      <c r="AK23" s="135"/>
      <c r="AL23" s="135"/>
      <c r="AM23" s="135"/>
      <c r="AN23" s="135"/>
      <c r="AO23" s="11"/>
      <c r="AP23" s="11"/>
      <c r="AQ23" s="12"/>
    </row>
    <row r="24" spans="2:43" s="2" customFormat="1" ht="7.5" customHeight="1">
      <c r="B24" s="10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2"/>
    </row>
    <row r="25" spans="2:43" s="2" customFormat="1" ht="7.5" customHeight="1">
      <c r="B25" s="10"/>
      <c r="C25" s="11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1"/>
      <c r="AQ25" s="12"/>
    </row>
    <row r="26" spans="2:43" s="2" customFormat="1" ht="15" customHeight="1">
      <c r="B26" s="10"/>
      <c r="C26" s="11"/>
      <c r="D26" s="19" t="s">
        <v>35</v>
      </c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39">
        <f>ROUND($AG$87,2)</f>
        <v>0</v>
      </c>
      <c r="AL26" s="135"/>
      <c r="AM26" s="135"/>
      <c r="AN26" s="135"/>
      <c r="AO26" s="135"/>
      <c r="AP26" s="11"/>
      <c r="AQ26" s="12"/>
    </row>
    <row r="27" spans="2:43" s="2" customFormat="1" ht="15" customHeight="1">
      <c r="B27" s="10"/>
      <c r="C27" s="11"/>
      <c r="D27" s="19" t="s">
        <v>36</v>
      </c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39">
        <f>ROUND($AG$90,2)</f>
        <v>0</v>
      </c>
      <c r="AL27" s="135"/>
      <c r="AM27" s="135"/>
      <c r="AN27" s="135"/>
      <c r="AO27" s="135"/>
      <c r="AP27" s="11"/>
      <c r="AQ27" s="12"/>
    </row>
    <row r="28" spans="2:43" s="6" customFormat="1" ht="7.5" customHeight="1">
      <c r="B28" s="20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2"/>
    </row>
    <row r="29" spans="2:43" s="6" customFormat="1" ht="27" customHeight="1">
      <c r="B29" s="20"/>
      <c r="C29" s="21"/>
      <c r="D29" s="23" t="s">
        <v>37</v>
      </c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140">
        <f>ROUND($AK$26+$AK$27,2)</f>
        <v>0</v>
      </c>
      <c r="AL29" s="141"/>
      <c r="AM29" s="141"/>
      <c r="AN29" s="141"/>
      <c r="AO29" s="141"/>
      <c r="AP29" s="21"/>
      <c r="AQ29" s="22"/>
    </row>
    <row r="30" spans="2:43" s="6" customFormat="1" ht="7.5" customHeight="1">
      <c r="B30" s="20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2"/>
    </row>
    <row r="31" spans="2:43" s="6" customFormat="1" ht="15" customHeight="1">
      <c r="B31" s="25"/>
      <c r="C31" s="26"/>
      <c r="D31" s="26" t="s">
        <v>38</v>
      </c>
      <c r="E31" s="26"/>
      <c r="F31" s="26" t="s">
        <v>39</v>
      </c>
      <c r="G31" s="26"/>
      <c r="H31" s="26"/>
      <c r="I31" s="26"/>
      <c r="J31" s="26"/>
      <c r="K31" s="26"/>
      <c r="L31" s="142">
        <v>0.21</v>
      </c>
      <c r="M31" s="143"/>
      <c r="N31" s="143"/>
      <c r="O31" s="143"/>
      <c r="P31" s="26"/>
      <c r="Q31" s="26"/>
      <c r="R31" s="26"/>
      <c r="S31" s="26"/>
      <c r="T31" s="28" t="s">
        <v>40</v>
      </c>
      <c r="U31" s="26"/>
      <c r="V31" s="26"/>
      <c r="W31" s="144">
        <f>ROUND($AZ$87+SUM($CD$91:$CD$91),2)</f>
        <v>0</v>
      </c>
      <c r="X31" s="143"/>
      <c r="Y31" s="143"/>
      <c r="Z31" s="143"/>
      <c r="AA31" s="143"/>
      <c r="AB31" s="143"/>
      <c r="AC31" s="143"/>
      <c r="AD31" s="143"/>
      <c r="AE31" s="143"/>
      <c r="AF31" s="26"/>
      <c r="AG31" s="26"/>
      <c r="AH31" s="26"/>
      <c r="AI31" s="26"/>
      <c r="AJ31" s="26"/>
      <c r="AK31" s="144">
        <f>ROUND($AV$87+SUM($BY$91:$BY$91),2)</f>
        <v>0</v>
      </c>
      <c r="AL31" s="143"/>
      <c r="AM31" s="143"/>
      <c r="AN31" s="143"/>
      <c r="AO31" s="143"/>
      <c r="AP31" s="26"/>
      <c r="AQ31" s="29"/>
    </row>
    <row r="32" spans="2:43" s="6" customFormat="1" ht="15" customHeight="1">
      <c r="B32" s="25"/>
      <c r="C32" s="26"/>
      <c r="D32" s="26"/>
      <c r="E32" s="26"/>
      <c r="F32" s="26" t="s">
        <v>41</v>
      </c>
      <c r="G32" s="26"/>
      <c r="H32" s="26"/>
      <c r="I32" s="26"/>
      <c r="J32" s="26"/>
      <c r="K32" s="26"/>
      <c r="L32" s="142">
        <v>0.15</v>
      </c>
      <c r="M32" s="143"/>
      <c r="N32" s="143"/>
      <c r="O32" s="143"/>
      <c r="P32" s="26"/>
      <c r="Q32" s="26"/>
      <c r="R32" s="26"/>
      <c r="S32" s="26"/>
      <c r="T32" s="28" t="s">
        <v>40</v>
      </c>
      <c r="U32" s="26"/>
      <c r="V32" s="26"/>
      <c r="W32" s="144">
        <f>ROUND($BA$87+SUM($CE$91:$CE$91),2)</f>
        <v>0</v>
      </c>
      <c r="X32" s="143"/>
      <c r="Y32" s="143"/>
      <c r="Z32" s="143"/>
      <c r="AA32" s="143"/>
      <c r="AB32" s="143"/>
      <c r="AC32" s="143"/>
      <c r="AD32" s="143"/>
      <c r="AE32" s="143"/>
      <c r="AF32" s="26"/>
      <c r="AG32" s="26"/>
      <c r="AH32" s="26"/>
      <c r="AI32" s="26"/>
      <c r="AJ32" s="26"/>
      <c r="AK32" s="144">
        <f>ROUND($AW$87+SUM($BZ$91:$BZ$91),2)</f>
        <v>0</v>
      </c>
      <c r="AL32" s="143"/>
      <c r="AM32" s="143"/>
      <c r="AN32" s="143"/>
      <c r="AO32" s="143"/>
      <c r="AP32" s="26"/>
      <c r="AQ32" s="29"/>
    </row>
    <row r="33" spans="2:43" s="6" customFormat="1" ht="15" customHeight="1" hidden="1">
      <c r="B33" s="25"/>
      <c r="C33" s="26"/>
      <c r="D33" s="26"/>
      <c r="E33" s="26"/>
      <c r="F33" s="26" t="s">
        <v>42</v>
      </c>
      <c r="G33" s="26"/>
      <c r="H33" s="26"/>
      <c r="I33" s="26"/>
      <c r="J33" s="26"/>
      <c r="K33" s="26"/>
      <c r="L33" s="142">
        <v>0.21</v>
      </c>
      <c r="M33" s="143"/>
      <c r="N33" s="143"/>
      <c r="O33" s="143"/>
      <c r="P33" s="26"/>
      <c r="Q33" s="26"/>
      <c r="R33" s="26"/>
      <c r="S33" s="26"/>
      <c r="T33" s="28" t="s">
        <v>40</v>
      </c>
      <c r="U33" s="26"/>
      <c r="V33" s="26"/>
      <c r="W33" s="144">
        <f>ROUND($BB$87+SUM($CF$91:$CF$91),2)</f>
        <v>0</v>
      </c>
      <c r="X33" s="143"/>
      <c r="Y33" s="143"/>
      <c r="Z33" s="143"/>
      <c r="AA33" s="143"/>
      <c r="AB33" s="143"/>
      <c r="AC33" s="143"/>
      <c r="AD33" s="143"/>
      <c r="AE33" s="143"/>
      <c r="AF33" s="26"/>
      <c r="AG33" s="26"/>
      <c r="AH33" s="26"/>
      <c r="AI33" s="26"/>
      <c r="AJ33" s="26"/>
      <c r="AK33" s="144">
        <v>0</v>
      </c>
      <c r="AL33" s="143"/>
      <c r="AM33" s="143"/>
      <c r="AN33" s="143"/>
      <c r="AO33" s="143"/>
      <c r="AP33" s="26"/>
      <c r="AQ33" s="29"/>
    </row>
    <row r="34" spans="2:43" s="6" customFormat="1" ht="15" customHeight="1" hidden="1">
      <c r="B34" s="25"/>
      <c r="C34" s="26"/>
      <c r="D34" s="26"/>
      <c r="E34" s="26"/>
      <c r="F34" s="26" t="s">
        <v>43</v>
      </c>
      <c r="G34" s="26"/>
      <c r="H34" s="26"/>
      <c r="I34" s="26"/>
      <c r="J34" s="26"/>
      <c r="K34" s="26"/>
      <c r="L34" s="142">
        <v>0.15</v>
      </c>
      <c r="M34" s="143"/>
      <c r="N34" s="143"/>
      <c r="O34" s="143"/>
      <c r="P34" s="26"/>
      <c r="Q34" s="26"/>
      <c r="R34" s="26"/>
      <c r="S34" s="26"/>
      <c r="T34" s="28" t="s">
        <v>40</v>
      </c>
      <c r="U34" s="26"/>
      <c r="V34" s="26"/>
      <c r="W34" s="144">
        <f>ROUND($BC$87+SUM($CG$91:$CG$91),2)</f>
        <v>0</v>
      </c>
      <c r="X34" s="143"/>
      <c r="Y34" s="143"/>
      <c r="Z34" s="143"/>
      <c r="AA34" s="143"/>
      <c r="AB34" s="143"/>
      <c r="AC34" s="143"/>
      <c r="AD34" s="143"/>
      <c r="AE34" s="143"/>
      <c r="AF34" s="26"/>
      <c r="AG34" s="26"/>
      <c r="AH34" s="26"/>
      <c r="AI34" s="26"/>
      <c r="AJ34" s="26"/>
      <c r="AK34" s="144">
        <v>0</v>
      </c>
      <c r="AL34" s="143"/>
      <c r="AM34" s="143"/>
      <c r="AN34" s="143"/>
      <c r="AO34" s="143"/>
      <c r="AP34" s="26"/>
      <c r="AQ34" s="29"/>
    </row>
    <row r="35" spans="2:43" s="6" customFormat="1" ht="15" customHeight="1" hidden="1">
      <c r="B35" s="25"/>
      <c r="C35" s="26"/>
      <c r="D35" s="26"/>
      <c r="E35" s="26"/>
      <c r="F35" s="26" t="s">
        <v>44</v>
      </c>
      <c r="G35" s="26"/>
      <c r="H35" s="26"/>
      <c r="I35" s="26"/>
      <c r="J35" s="26"/>
      <c r="K35" s="26"/>
      <c r="L35" s="142">
        <v>0</v>
      </c>
      <c r="M35" s="143"/>
      <c r="N35" s="143"/>
      <c r="O35" s="143"/>
      <c r="P35" s="26"/>
      <c r="Q35" s="26"/>
      <c r="R35" s="26"/>
      <c r="S35" s="26"/>
      <c r="T35" s="28" t="s">
        <v>40</v>
      </c>
      <c r="U35" s="26"/>
      <c r="V35" s="26"/>
      <c r="W35" s="144">
        <f>ROUND($BD$87+SUM($CH$91:$CH$91),2)</f>
        <v>0</v>
      </c>
      <c r="X35" s="143"/>
      <c r="Y35" s="143"/>
      <c r="Z35" s="143"/>
      <c r="AA35" s="143"/>
      <c r="AB35" s="143"/>
      <c r="AC35" s="143"/>
      <c r="AD35" s="143"/>
      <c r="AE35" s="143"/>
      <c r="AF35" s="26"/>
      <c r="AG35" s="26"/>
      <c r="AH35" s="26"/>
      <c r="AI35" s="26"/>
      <c r="AJ35" s="26"/>
      <c r="AK35" s="144">
        <v>0</v>
      </c>
      <c r="AL35" s="143"/>
      <c r="AM35" s="143"/>
      <c r="AN35" s="143"/>
      <c r="AO35" s="143"/>
      <c r="AP35" s="26"/>
      <c r="AQ35" s="29"/>
    </row>
    <row r="36" spans="2:43" s="6" customFormat="1" ht="7.5" customHeight="1">
      <c r="B36" s="20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2"/>
    </row>
    <row r="37" spans="2:43" s="6" customFormat="1" ht="27" customHeight="1">
      <c r="B37" s="20"/>
      <c r="C37" s="30"/>
      <c r="D37" s="31" t="s">
        <v>45</v>
      </c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3" t="s">
        <v>46</v>
      </c>
      <c r="U37" s="32"/>
      <c r="V37" s="32"/>
      <c r="W37" s="32"/>
      <c r="X37" s="145" t="s">
        <v>47</v>
      </c>
      <c r="Y37" s="146"/>
      <c r="Z37" s="146"/>
      <c r="AA37" s="146"/>
      <c r="AB37" s="146"/>
      <c r="AC37" s="32"/>
      <c r="AD37" s="32"/>
      <c r="AE37" s="32"/>
      <c r="AF37" s="32"/>
      <c r="AG37" s="32"/>
      <c r="AH37" s="32"/>
      <c r="AI37" s="32"/>
      <c r="AJ37" s="32"/>
      <c r="AK37" s="147">
        <f>SUM($AK$29:$AK$35)</f>
        <v>0</v>
      </c>
      <c r="AL37" s="146"/>
      <c r="AM37" s="146"/>
      <c r="AN37" s="146"/>
      <c r="AO37" s="148"/>
      <c r="AP37" s="30"/>
      <c r="AQ37" s="22"/>
    </row>
    <row r="38" spans="2:43" s="6" customFormat="1" ht="15" customHeight="1"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2"/>
    </row>
    <row r="39" spans="2:43" s="2" customFormat="1" ht="14.25" customHeight="1">
      <c r="B39" s="10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2"/>
    </row>
    <row r="40" spans="2:43" s="2" customFormat="1" ht="14.25" customHeight="1">
      <c r="B40" s="10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2"/>
    </row>
    <row r="41" spans="2:43" s="2" customFormat="1" ht="14.25" customHeight="1">
      <c r="B41" s="10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2"/>
    </row>
    <row r="42" spans="2:43" s="2" customFormat="1" ht="14.25" customHeight="1">
      <c r="B42" s="10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2"/>
    </row>
    <row r="43" spans="2:43" s="2" customFormat="1" ht="14.25" customHeight="1">
      <c r="B43" s="10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2"/>
    </row>
    <row r="44" spans="2:43" s="2" customFormat="1" ht="14.25" customHeight="1">
      <c r="B44" s="10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2"/>
    </row>
    <row r="45" spans="2:43" s="2" customFormat="1" ht="14.25" customHeight="1">
      <c r="B45" s="10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2"/>
    </row>
    <row r="46" spans="2:43" s="2" customFormat="1" ht="14.25" customHeight="1">
      <c r="B46" s="10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2"/>
    </row>
    <row r="47" spans="2:43" s="2" customFormat="1" ht="14.25" customHeight="1">
      <c r="B47" s="10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2"/>
    </row>
    <row r="48" spans="2:43" s="2" customFormat="1" ht="14.25" customHeight="1">
      <c r="B48" s="10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2"/>
    </row>
    <row r="49" spans="2:43" s="6" customFormat="1" ht="15.75" customHeight="1">
      <c r="B49" s="20"/>
      <c r="C49" s="21"/>
      <c r="D49" s="34" t="s">
        <v>48</v>
      </c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6"/>
      <c r="AA49" s="21"/>
      <c r="AB49" s="21"/>
      <c r="AC49" s="34" t="s">
        <v>49</v>
      </c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6"/>
      <c r="AP49" s="21"/>
      <c r="AQ49" s="22"/>
    </row>
    <row r="50" spans="2:43" s="2" customFormat="1" ht="14.25" customHeight="1">
      <c r="B50" s="10"/>
      <c r="C50" s="11"/>
      <c r="D50" s="37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38"/>
      <c r="AA50" s="11"/>
      <c r="AB50" s="11"/>
      <c r="AC50" s="37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38"/>
      <c r="AP50" s="11"/>
      <c r="AQ50" s="12"/>
    </row>
    <row r="51" spans="2:43" s="2" customFormat="1" ht="14.25" customHeight="1">
      <c r="B51" s="10"/>
      <c r="C51" s="11"/>
      <c r="D51" s="37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38"/>
      <c r="AA51" s="11"/>
      <c r="AB51" s="11"/>
      <c r="AC51" s="37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38"/>
      <c r="AP51" s="11"/>
      <c r="AQ51" s="12"/>
    </row>
    <row r="52" spans="2:43" s="2" customFormat="1" ht="14.25" customHeight="1">
      <c r="B52" s="10"/>
      <c r="C52" s="11"/>
      <c r="D52" s="37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38"/>
      <c r="AA52" s="11"/>
      <c r="AB52" s="11"/>
      <c r="AC52" s="37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38"/>
      <c r="AP52" s="11"/>
      <c r="AQ52" s="12"/>
    </row>
    <row r="53" spans="2:43" s="2" customFormat="1" ht="14.25" customHeight="1">
      <c r="B53" s="10"/>
      <c r="C53" s="11"/>
      <c r="D53" s="37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38"/>
      <c r="AA53" s="11"/>
      <c r="AB53" s="11"/>
      <c r="AC53" s="37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38"/>
      <c r="AP53" s="11"/>
      <c r="AQ53" s="12"/>
    </row>
    <row r="54" spans="2:43" s="2" customFormat="1" ht="14.25" customHeight="1">
      <c r="B54" s="10"/>
      <c r="C54" s="11"/>
      <c r="D54" s="37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38"/>
      <c r="AA54" s="11"/>
      <c r="AB54" s="11"/>
      <c r="AC54" s="37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38"/>
      <c r="AP54" s="11"/>
      <c r="AQ54" s="12"/>
    </row>
    <row r="55" spans="2:43" s="2" customFormat="1" ht="14.25" customHeight="1">
      <c r="B55" s="10"/>
      <c r="C55" s="11"/>
      <c r="D55" s="37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38"/>
      <c r="AA55" s="11"/>
      <c r="AB55" s="11"/>
      <c r="AC55" s="37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38"/>
      <c r="AP55" s="11"/>
      <c r="AQ55" s="12"/>
    </row>
    <row r="56" spans="2:43" s="2" customFormat="1" ht="14.25" customHeight="1">
      <c r="B56" s="10"/>
      <c r="C56" s="11"/>
      <c r="D56" s="37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38"/>
      <c r="AA56" s="11"/>
      <c r="AB56" s="11"/>
      <c r="AC56" s="37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38"/>
      <c r="AP56" s="11"/>
      <c r="AQ56" s="12"/>
    </row>
    <row r="57" spans="2:43" s="2" customFormat="1" ht="14.25" customHeight="1">
      <c r="B57" s="10"/>
      <c r="C57" s="11"/>
      <c r="D57" s="37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38"/>
      <c r="AA57" s="11"/>
      <c r="AB57" s="11"/>
      <c r="AC57" s="37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38"/>
      <c r="AP57" s="11"/>
      <c r="AQ57" s="12"/>
    </row>
    <row r="58" spans="2:43" s="6" customFormat="1" ht="15.75" customHeight="1">
      <c r="B58" s="20"/>
      <c r="C58" s="21"/>
      <c r="D58" s="39" t="s">
        <v>50</v>
      </c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1" t="s">
        <v>51</v>
      </c>
      <c r="S58" s="40"/>
      <c r="T58" s="40"/>
      <c r="U58" s="40"/>
      <c r="V58" s="40"/>
      <c r="W58" s="40"/>
      <c r="X58" s="40"/>
      <c r="Y58" s="40"/>
      <c r="Z58" s="42"/>
      <c r="AA58" s="21"/>
      <c r="AB58" s="21"/>
      <c r="AC58" s="39" t="s">
        <v>50</v>
      </c>
      <c r="AD58" s="40"/>
      <c r="AE58" s="40"/>
      <c r="AF58" s="40"/>
      <c r="AG58" s="40"/>
      <c r="AH58" s="40"/>
      <c r="AI58" s="40"/>
      <c r="AJ58" s="40"/>
      <c r="AK58" s="40"/>
      <c r="AL58" s="40"/>
      <c r="AM58" s="41" t="s">
        <v>51</v>
      </c>
      <c r="AN58" s="40"/>
      <c r="AO58" s="42"/>
      <c r="AP58" s="21"/>
      <c r="AQ58" s="22"/>
    </row>
    <row r="59" spans="2:43" s="2" customFormat="1" ht="14.25" customHeight="1">
      <c r="B59" s="10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2"/>
    </row>
    <row r="60" spans="2:43" s="6" customFormat="1" ht="15.75" customHeight="1">
      <c r="B60" s="20"/>
      <c r="C60" s="21"/>
      <c r="D60" s="34" t="s">
        <v>52</v>
      </c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6"/>
      <c r="AA60" s="21"/>
      <c r="AB60" s="21"/>
      <c r="AC60" s="34" t="s">
        <v>53</v>
      </c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6"/>
      <c r="AP60" s="21"/>
      <c r="AQ60" s="22"/>
    </row>
    <row r="61" spans="2:43" s="2" customFormat="1" ht="14.25" customHeight="1">
      <c r="B61" s="10"/>
      <c r="C61" s="11"/>
      <c r="D61" s="37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38"/>
      <c r="AA61" s="11"/>
      <c r="AB61" s="11"/>
      <c r="AC61" s="37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38"/>
      <c r="AP61" s="11"/>
      <c r="AQ61" s="12"/>
    </row>
    <row r="62" spans="2:43" s="2" customFormat="1" ht="14.25" customHeight="1">
      <c r="B62" s="10"/>
      <c r="C62" s="11"/>
      <c r="D62" s="37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38"/>
      <c r="AA62" s="11"/>
      <c r="AB62" s="11"/>
      <c r="AC62" s="37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38"/>
      <c r="AP62" s="11"/>
      <c r="AQ62" s="12"/>
    </row>
    <row r="63" spans="2:43" s="2" customFormat="1" ht="14.25" customHeight="1">
      <c r="B63" s="10"/>
      <c r="C63" s="11"/>
      <c r="D63" s="37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38"/>
      <c r="AA63" s="11"/>
      <c r="AB63" s="11"/>
      <c r="AC63" s="37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38"/>
      <c r="AP63" s="11"/>
      <c r="AQ63" s="12"/>
    </row>
    <row r="64" spans="2:43" s="2" customFormat="1" ht="14.25" customHeight="1">
      <c r="B64" s="10"/>
      <c r="C64" s="11"/>
      <c r="D64" s="37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38"/>
      <c r="AA64" s="11"/>
      <c r="AB64" s="11"/>
      <c r="AC64" s="37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38"/>
      <c r="AP64" s="11"/>
      <c r="AQ64" s="12"/>
    </row>
    <row r="65" spans="2:43" s="2" customFormat="1" ht="14.25" customHeight="1">
      <c r="B65" s="10"/>
      <c r="C65" s="11"/>
      <c r="D65" s="37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38"/>
      <c r="AA65" s="11"/>
      <c r="AB65" s="11"/>
      <c r="AC65" s="37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38"/>
      <c r="AP65" s="11"/>
      <c r="AQ65" s="12"/>
    </row>
    <row r="66" spans="2:43" s="2" customFormat="1" ht="14.25" customHeight="1">
      <c r="B66" s="10"/>
      <c r="C66" s="11"/>
      <c r="D66" s="37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38"/>
      <c r="AA66" s="11"/>
      <c r="AB66" s="11"/>
      <c r="AC66" s="37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38"/>
      <c r="AP66" s="11"/>
      <c r="AQ66" s="12"/>
    </row>
    <row r="67" spans="2:43" s="2" customFormat="1" ht="14.25" customHeight="1">
      <c r="B67" s="10"/>
      <c r="C67" s="11"/>
      <c r="D67" s="37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38"/>
      <c r="AA67" s="11"/>
      <c r="AB67" s="11"/>
      <c r="AC67" s="37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38"/>
      <c r="AP67" s="11"/>
      <c r="AQ67" s="12"/>
    </row>
    <row r="68" spans="2:43" s="2" customFormat="1" ht="14.25" customHeight="1">
      <c r="B68" s="10"/>
      <c r="C68" s="11"/>
      <c r="D68" s="37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38"/>
      <c r="AA68" s="11"/>
      <c r="AB68" s="11"/>
      <c r="AC68" s="37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38"/>
      <c r="AP68" s="11"/>
      <c r="AQ68" s="12"/>
    </row>
    <row r="69" spans="2:43" s="6" customFormat="1" ht="15.75" customHeight="1">
      <c r="B69" s="20"/>
      <c r="C69" s="21"/>
      <c r="D69" s="39" t="s">
        <v>50</v>
      </c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1" t="s">
        <v>51</v>
      </c>
      <c r="S69" s="40"/>
      <c r="T69" s="40"/>
      <c r="U69" s="40"/>
      <c r="V69" s="40"/>
      <c r="W69" s="40"/>
      <c r="X69" s="40"/>
      <c r="Y69" s="40"/>
      <c r="Z69" s="42"/>
      <c r="AA69" s="21"/>
      <c r="AB69" s="21"/>
      <c r="AC69" s="39" t="s">
        <v>50</v>
      </c>
      <c r="AD69" s="40"/>
      <c r="AE69" s="40"/>
      <c r="AF69" s="40"/>
      <c r="AG69" s="40"/>
      <c r="AH69" s="40"/>
      <c r="AI69" s="40"/>
      <c r="AJ69" s="40"/>
      <c r="AK69" s="40"/>
      <c r="AL69" s="40"/>
      <c r="AM69" s="41" t="s">
        <v>51</v>
      </c>
      <c r="AN69" s="40"/>
      <c r="AO69" s="42"/>
      <c r="AP69" s="21"/>
      <c r="AQ69" s="22"/>
    </row>
    <row r="70" spans="2:43" s="6" customFormat="1" ht="7.5" customHeight="1">
      <c r="B70" s="20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2"/>
    </row>
    <row r="71" spans="2:43" s="6" customFormat="1" ht="7.5" customHeight="1">
      <c r="B71" s="43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AO71" s="44"/>
      <c r="AP71" s="44"/>
      <c r="AQ71" s="45"/>
    </row>
    <row r="75" spans="2:43" s="6" customFormat="1" ht="7.5" customHeight="1">
      <c r="B75" s="46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47"/>
      <c r="AO75" s="47"/>
      <c r="AP75" s="47"/>
      <c r="AQ75" s="48"/>
    </row>
    <row r="76" spans="2:43" s="6" customFormat="1" ht="37.5" customHeight="1">
      <c r="B76" s="20"/>
      <c r="C76" s="134" t="s">
        <v>54</v>
      </c>
      <c r="D76" s="149"/>
      <c r="E76" s="149"/>
      <c r="F76" s="149"/>
      <c r="G76" s="149"/>
      <c r="H76" s="149"/>
      <c r="I76" s="149"/>
      <c r="J76" s="149"/>
      <c r="K76" s="149"/>
      <c r="L76" s="149"/>
      <c r="M76" s="149"/>
      <c r="N76" s="149"/>
      <c r="O76" s="149"/>
      <c r="P76" s="149"/>
      <c r="Q76" s="149"/>
      <c r="R76" s="149"/>
      <c r="S76" s="149"/>
      <c r="T76" s="149"/>
      <c r="U76" s="149"/>
      <c r="V76" s="149"/>
      <c r="W76" s="149"/>
      <c r="X76" s="149"/>
      <c r="Y76" s="149"/>
      <c r="Z76" s="149"/>
      <c r="AA76" s="149"/>
      <c r="AB76" s="149"/>
      <c r="AC76" s="149"/>
      <c r="AD76" s="149"/>
      <c r="AE76" s="149"/>
      <c r="AF76" s="149"/>
      <c r="AG76" s="149"/>
      <c r="AH76" s="149"/>
      <c r="AI76" s="149"/>
      <c r="AJ76" s="149"/>
      <c r="AK76" s="149"/>
      <c r="AL76" s="149"/>
      <c r="AM76" s="149"/>
      <c r="AN76" s="149"/>
      <c r="AO76" s="149"/>
      <c r="AP76" s="149"/>
      <c r="AQ76" s="22"/>
    </row>
    <row r="77" spans="2:43" s="49" customFormat="1" ht="15" customHeight="1">
      <c r="B77" s="50"/>
      <c r="C77" s="17" t="s">
        <v>13</v>
      </c>
      <c r="D77" s="15"/>
      <c r="E77" s="15"/>
      <c r="F77" s="15"/>
      <c r="G77" s="15"/>
      <c r="H77" s="15"/>
      <c r="I77" s="15"/>
      <c r="J77" s="15"/>
      <c r="K77" s="15"/>
      <c r="L77" s="15" t="str">
        <f>$K$5</f>
        <v>2017/17/1</v>
      </c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51"/>
    </row>
    <row r="78" spans="2:43" s="52" customFormat="1" ht="37.5" customHeight="1">
      <c r="B78" s="53"/>
      <c r="C78" s="54" t="s">
        <v>15</v>
      </c>
      <c r="D78" s="54"/>
      <c r="E78" s="54"/>
      <c r="F78" s="54"/>
      <c r="G78" s="54"/>
      <c r="H78" s="54"/>
      <c r="I78" s="54"/>
      <c r="J78" s="54"/>
      <c r="K78" s="54"/>
      <c r="L78" s="150" t="str">
        <f>$K$6</f>
        <v>Údržba klášterního mostu přes Milevský potok</v>
      </c>
      <c r="M78" s="151"/>
      <c r="N78" s="151"/>
      <c r="O78" s="151"/>
      <c r="P78" s="151"/>
      <c r="Q78" s="151"/>
      <c r="R78" s="151"/>
      <c r="S78" s="151"/>
      <c r="T78" s="151"/>
      <c r="U78" s="151"/>
      <c r="V78" s="151"/>
      <c r="W78" s="151"/>
      <c r="X78" s="151"/>
      <c r="Y78" s="151"/>
      <c r="Z78" s="151"/>
      <c r="AA78" s="151"/>
      <c r="AB78" s="151"/>
      <c r="AC78" s="151"/>
      <c r="AD78" s="151"/>
      <c r="AE78" s="151"/>
      <c r="AF78" s="151"/>
      <c r="AG78" s="151"/>
      <c r="AH78" s="151"/>
      <c r="AI78" s="151"/>
      <c r="AJ78" s="151"/>
      <c r="AK78" s="151"/>
      <c r="AL78" s="151"/>
      <c r="AM78" s="151"/>
      <c r="AN78" s="151"/>
      <c r="AO78" s="151"/>
      <c r="AP78" s="54"/>
      <c r="AQ78" s="55"/>
    </row>
    <row r="79" spans="2:43" s="6" customFormat="1" ht="7.5" customHeight="1">
      <c r="B79" s="20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2"/>
    </row>
    <row r="80" spans="2:43" s="6" customFormat="1" ht="15.75" customHeight="1">
      <c r="B80" s="20"/>
      <c r="C80" s="17" t="s">
        <v>21</v>
      </c>
      <c r="D80" s="21"/>
      <c r="E80" s="21"/>
      <c r="F80" s="21"/>
      <c r="G80" s="21"/>
      <c r="H80" s="21"/>
      <c r="I80" s="21"/>
      <c r="J80" s="21"/>
      <c r="K80" s="21"/>
      <c r="L80" s="56" t="str">
        <f>IF($K$8="","",$K$8)</f>
        <v> </v>
      </c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17" t="s">
        <v>23</v>
      </c>
      <c r="AJ80" s="21"/>
      <c r="AK80" s="21"/>
      <c r="AL80" s="21"/>
      <c r="AM80" s="57" t="str">
        <f>IF($AN$8="","",$AN$8)</f>
        <v>14.12.2017</v>
      </c>
      <c r="AN80" s="21"/>
      <c r="AO80" s="21"/>
      <c r="AP80" s="21"/>
      <c r="AQ80" s="22"/>
    </row>
    <row r="81" spans="2:43" s="6" customFormat="1" ht="7.5" customHeight="1">
      <c r="B81" s="20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2"/>
    </row>
    <row r="82" spans="2:56" s="6" customFormat="1" ht="18.75" customHeight="1">
      <c r="B82" s="20"/>
      <c r="C82" s="17" t="s">
        <v>27</v>
      </c>
      <c r="D82" s="21"/>
      <c r="E82" s="21"/>
      <c r="F82" s="21"/>
      <c r="G82" s="21"/>
      <c r="H82" s="21"/>
      <c r="I82" s="21"/>
      <c r="J82" s="21"/>
      <c r="K82" s="21"/>
      <c r="L82" s="15" t="str">
        <f>IF($E$11="","",$E$11)</f>
        <v> </v>
      </c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17" t="s">
        <v>31</v>
      </c>
      <c r="AJ82" s="21"/>
      <c r="AK82" s="21"/>
      <c r="AL82" s="21"/>
      <c r="AM82" s="136" t="str">
        <f>IF($E$17="","",$E$17)</f>
        <v> </v>
      </c>
      <c r="AN82" s="149"/>
      <c r="AO82" s="149"/>
      <c r="AP82" s="149"/>
      <c r="AQ82" s="22"/>
      <c r="AS82" s="152" t="s">
        <v>55</v>
      </c>
      <c r="AT82" s="153"/>
      <c r="AU82" s="58"/>
      <c r="AV82" s="58"/>
      <c r="AW82" s="58"/>
      <c r="AX82" s="58"/>
      <c r="AY82" s="58"/>
      <c r="AZ82" s="58"/>
      <c r="BA82" s="58"/>
      <c r="BB82" s="58"/>
      <c r="BC82" s="58"/>
      <c r="BD82" s="59"/>
    </row>
    <row r="83" spans="2:56" s="6" customFormat="1" ht="15.75" customHeight="1">
      <c r="B83" s="20"/>
      <c r="C83" s="17" t="s">
        <v>30</v>
      </c>
      <c r="D83" s="21"/>
      <c r="E83" s="21"/>
      <c r="F83" s="21"/>
      <c r="G83" s="21"/>
      <c r="H83" s="21"/>
      <c r="I83" s="21"/>
      <c r="J83" s="21"/>
      <c r="K83" s="21"/>
      <c r="L83" s="15" t="str">
        <f>IF($E$14="","",$E$14)</f>
        <v> </v>
      </c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17" t="s">
        <v>33</v>
      </c>
      <c r="AJ83" s="21"/>
      <c r="AK83" s="21"/>
      <c r="AL83" s="21"/>
      <c r="AM83" s="136" t="str">
        <f>IF($E$20="","",$E$20)</f>
        <v> </v>
      </c>
      <c r="AN83" s="149"/>
      <c r="AO83" s="149"/>
      <c r="AP83" s="149"/>
      <c r="AQ83" s="22"/>
      <c r="AS83" s="154"/>
      <c r="AT83" s="155"/>
      <c r="BD83" s="60"/>
    </row>
    <row r="84" spans="2:56" s="6" customFormat="1" ht="12" customHeight="1">
      <c r="B84" s="20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2"/>
      <c r="AS84" s="156"/>
      <c r="AT84" s="149"/>
      <c r="AU84" s="21"/>
      <c r="AV84" s="21"/>
      <c r="AW84" s="21"/>
      <c r="AX84" s="21"/>
      <c r="AY84" s="21"/>
      <c r="AZ84" s="21"/>
      <c r="BA84" s="21"/>
      <c r="BB84" s="21"/>
      <c r="BC84" s="21"/>
      <c r="BD84" s="61"/>
    </row>
    <row r="85" spans="2:57" s="6" customFormat="1" ht="30" customHeight="1">
      <c r="B85" s="20"/>
      <c r="C85" s="157" t="s">
        <v>56</v>
      </c>
      <c r="D85" s="146"/>
      <c r="E85" s="146"/>
      <c r="F85" s="146"/>
      <c r="G85" s="146"/>
      <c r="H85" s="32"/>
      <c r="I85" s="158" t="s">
        <v>57</v>
      </c>
      <c r="J85" s="146"/>
      <c r="K85" s="146"/>
      <c r="L85" s="146"/>
      <c r="M85" s="146"/>
      <c r="N85" s="146"/>
      <c r="O85" s="146"/>
      <c r="P85" s="146"/>
      <c r="Q85" s="146"/>
      <c r="R85" s="146"/>
      <c r="S85" s="146"/>
      <c r="T85" s="146"/>
      <c r="U85" s="146"/>
      <c r="V85" s="146"/>
      <c r="W85" s="146"/>
      <c r="X85" s="146"/>
      <c r="Y85" s="146"/>
      <c r="Z85" s="146"/>
      <c r="AA85" s="146"/>
      <c r="AB85" s="146"/>
      <c r="AC85" s="146"/>
      <c r="AD85" s="146"/>
      <c r="AE85" s="146"/>
      <c r="AF85" s="146"/>
      <c r="AG85" s="158" t="s">
        <v>58</v>
      </c>
      <c r="AH85" s="146"/>
      <c r="AI85" s="146"/>
      <c r="AJ85" s="146"/>
      <c r="AK85" s="146"/>
      <c r="AL85" s="146"/>
      <c r="AM85" s="146"/>
      <c r="AN85" s="158" t="s">
        <v>59</v>
      </c>
      <c r="AO85" s="146"/>
      <c r="AP85" s="148"/>
      <c r="AQ85" s="22"/>
      <c r="AS85" s="62" t="s">
        <v>60</v>
      </c>
      <c r="AT85" s="63" t="s">
        <v>61</v>
      </c>
      <c r="AU85" s="63" t="s">
        <v>62</v>
      </c>
      <c r="AV85" s="63" t="s">
        <v>63</v>
      </c>
      <c r="AW85" s="63" t="s">
        <v>64</v>
      </c>
      <c r="AX85" s="63" t="s">
        <v>65</v>
      </c>
      <c r="AY85" s="63" t="s">
        <v>66</v>
      </c>
      <c r="AZ85" s="63" t="s">
        <v>67</v>
      </c>
      <c r="BA85" s="63" t="s">
        <v>68</v>
      </c>
      <c r="BB85" s="63" t="s">
        <v>69</v>
      </c>
      <c r="BC85" s="63" t="s">
        <v>70</v>
      </c>
      <c r="BD85" s="64" t="s">
        <v>71</v>
      </c>
      <c r="BE85" s="65"/>
    </row>
    <row r="86" spans="2:56" s="6" customFormat="1" ht="12" customHeight="1">
      <c r="B86" s="20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2"/>
      <c r="AS86" s="66"/>
      <c r="AT86" s="35"/>
      <c r="AU86" s="35"/>
      <c r="AV86" s="35"/>
      <c r="AW86" s="35"/>
      <c r="AX86" s="35"/>
      <c r="AY86" s="35"/>
      <c r="AZ86" s="35"/>
      <c r="BA86" s="35"/>
      <c r="BB86" s="35"/>
      <c r="BC86" s="35"/>
      <c r="BD86" s="36"/>
    </row>
    <row r="87" spans="2:76" s="52" customFormat="1" ht="33" customHeight="1">
      <c r="B87" s="53"/>
      <c r="C87" s="67" t="s">
        <v>72</v>
      </c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67"/>
      <c r="Z87" s="67"/>
      <c r="AA87" s="67"/>
      <c r="AB87" s="67"/>
      <c r="AC87" s="67"/>
      <c r="AD87" s="67"/>
      <c r="AE87" s="67"/>
      <c r="AF87" s="67"/>
      <c r="AG87" s="163">
        <f>ROUND($AG$88,2)</f>
        <v>0</v>
      </c>
      <c r="AH87" s="164"/>
      <c r="AI87" s="164"/>
      <c r="AJ87" s="164"/>
      <c r="AK87" s="164"/>
      <c r="AL87" s="164"/>
      <c r="AM87" s="164"/>
      <c r="AN87" s="163">
        <f>SUM($AG$87,$AT$87)</f>
        <v>0</v>
      </c>
      <c r="AO87" s="164"/>
      <c r="AP87" s="164"/>
      <c r="AQ87" s="55"/>
      <c r="AS87" s="68">
        <f>ROUND($AS$88,2)</f>
        <v>0</v>
      </c>
      <c r="AT87" s="69">
        <f>ROUND(SUM($AV$87:$AW$87),2)</f>
        <v>0</v>
      </c>
      <c r="AU87" s="70">
        <f>ROUND($AU$88,5)</f>
        <v>742.55587</v>
      </c>
      <c r="AV87" s="69">
        <f>ROUND($AZ$87*$L$31,2)</f>
        <v>0</v>
      </c>
      <c r="AW87" s="69">
        <f>ROUND($BA$87*$L$32,2)</f>
        <v>0</v>
      </c>
      <c r="AX87" s="69">
        <f>ROUND($BB$87*$L$31,2)</f>
        <v>0</v>
      </c>
      <c r="AY87" s="69">
        <f>ROUND($BC$87*$L$32,2)</f>
        <v>0</v>
      </c>
      <c r="AZ87" s="69">
        <f>ROUND($AZ$88,2)</f>
        <v>0</v>
      </c>
      <c r="BA87" s="69">
        <f>ROUND($BA$88,2)</f>
        <v>0</v>
      </c>
      <c r="BB87" s="69">
        <f>ROUND($BB$88,2)</f>
        <v>0</v>
      </c>
      <c r="BC87" s="69">
        <f>ROUND($BC$88,2)</f>
        <v>0</v>
      </c>
      <c r="BD87" s="71">
        <f>ROUND($BD$88,2)</f>
        <v>0</v>
      </c>
      <c r="BS87" s="52" t="s">
        <v>73</v>
      </c>
      <c r="BT87" s="52" t="s">
        <v>74</v>
      </c>
      <c r="BU87" s="72" t="s">
        <v>75</v>
      </c>
      <c r="BV87" s="52" t="s">
        <v>76</v>
      </c>
      <c r="BW87" s="52" t="s">
        <v>77</v>
      </c>
      <c r="BX87" s="52" t="s">
        <v>78</v>
      </c>
    </row>
    <row r="88" spans="1:76" s="73" customFormat="1" ht="28.5" customHeight="1">
      <c r="A88" s="188" t="s">
        <v>176</v>
      </c>
      <c r="B88" s="74"/>
      <c r="C88" s="75"/>
      <c r="D88" s="161" t="s">
        <v>79</v>
      </c>
      <c r="E88" s="162"/>
      <c r="F88" s="162"/>
      <c r="G88" s="162"/>
      <c r="H88" s="162"/>
      <c r="I88" s="75"/>
      <c r="J88" s="161" t="s">
        <v>16</v>
      </c>
      <c r="K88" s="162"/>
      <c r="L88" s="162"/>
      <c r="M88" s="162"/>
      <c r="N88" s="162"/>
      <c r="O88" s="162"/>
      <c r="P88" s="162"/>
      <c r="Q88" s="162"/>
      <c r="R88" s="162"/>
      <c r="S88" s="162"/>
      <c r="T88" s="162"/>
      <c r="U88" s="162"/>
      <c r="V88" s="162"/>
      <c r="W88" s="162"/>
      <c r="X88" s="162"/>
      <c r="Y88" s="162"/>
      <c r="Z88" s="162"/>
      <c r="AA88" s="162"/>
      <c r="AB88" s="162"/>
      <c r="AC88" s="162"/>
      <c r="AD88" s="162"/>
      <c r="AE88" s="162"/>
      <c r="AF88" s="162"/>
      <c r="AG88" s="159">
        <f>'2017_1 - Údržba klášterní...'!$M$30</f>
        <v>0</v>
      </c>
      <c r="AH88" s="160"/>
      <c r="AI88" s="160"/>
      <c r="AJ88" s="160"/>
      <c r="AK88" s="160"/>
      <c r="AL88" s="160"/>
      <c r="AM88" s="160"/>
      <c r="AN88" s="159">
        <f>SUM($AG$88,$AT$88)</f>
        <v>0</v>
      </c>
      <c r="AO88" s="160"/>
      <c r="AP88" s="160"/>
      <c r="AQ88" s="76"/>
      <c r="AS88" s="77">
        <f>'2017_1 - Údržba klášterní...'!$M$28</f>
        <v>0</v>
      </c>
      <c r="AT88" s="78">
        <f>ROUND(SUM($AV$88:$AW$88),2)</f>
        <v>0</v>
      </c>
      <c r="AU88" s="79">
        <f>'2017_1 - Údržba klášterní...'!$W$117</f>
        <v>742.555866</v>
      </c>
      <c r="AV88" s="78">
        <f>'2017_1 - Údržba klášterní...'!$M$32</f>
        <v>0</v>
      </c>
      <c r="AW88" s="78">
        <f>'2017_1 - Údržba klášterní...'!$M$33</f>
        <v>0</v>
      </c>
      <c r="AX88" s="78">
        <f>'2017_1 - Údržba klášterní...'!$M$34</f>
        <v>0</v>
      </c>
      <c r="AY88" s="78">
        <f>'2017_1 - Údržba klášterní...'!$M$35</f>
        <v>0</v>
      </c>
      <c r="AZ88" s="78">
        <f>'2017_1 - Údržba klášterní...'!$H$32</f>
        <v>0</v>
      </c>
      <c r="BA88" s="78">
        <f>'2017_1 - Údržba klášterní...'!$H$33</f>
        <v>0</v>
      </c>
      <c r="BB88" s="78">
        <f>'2017_1 - Údržba klášterní...'!$H$34</f>
        <v>0</v>
      </c>
      <c r="BC88" s="78">
        <f>'2017_1 - Údržba klášterní...'!$H$35</f>
        <v>0</v>
      </c>
      <c r="BD88" s="80">
        <f>'2017_1 - Údržba klášterní...'!$H$36</f>
        <v>0</v>
      </c>
      <c r="BT88" s="73" t="s">
        <v>20</v>
      </c>
      <c r="BV88" s="73" t="s">
        <v>76</v>
      </c>
      <c r="BW88" s="73" t="s">
        <v>80</v>
      </c>
      <c r="BX88" s="73" t="s">
        <v>77</v>
      </c>
    </row>
    <row r="89" spans="2:43" s="2" customFormat="1" ht="14.25" customHeight="1">
      <c r="B89" s="10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2"/>
    </row>
    <row r="90" spans="2:49" s="6" customFormat="1" ht="30.75" customHeight="1">
      <c r="B90" s="20"/>
      <c r="C90" s="67" t="s">
        <v>81</v>
      </c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163">
        <v>0</v>
      </c>
      <c r="AH90" s="149"/>
      <c r="AI90" s="149"/>
      <c r="AJ90" s="149"/>
      <c r="AK90" s="149"/>
      <c r="AL90" s="149"/>
      <c r="AM90" s="149"/>
      <c r="AN90" s="163">
        <v>0</v>
      </c>
      <c r="AO90" s="149"/>
      <c r="AP90" s="149"/>
      <c r="AQ90" s="22"/>
      <c r="AS90" s="62" t="s">
        <v>82</v>
      </c>
      <c r="AT90" s="63" t="s">
        <v>83</v>
      </c>
      <c r="AU90" s="63" t="s">
        <v>38</v>
      </c>
      <c r="AV90" s="64" t="s">
        <v>61</v>
      </c>
      <c r="AW90" s="65"/>
    </row>
    <row r="91" spans="2:48" s="6" customFormat="1" ht="12" customHeight="1">
      <c r="B91" s="20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2"/>
      <c r="AS91" s="58"/>
      <c r="AT91" s="58"/>
      <c r="AU91" s="58"/>
      <c r="AV91" s="58"/>
    </row>
    <row r="92" spans="2:43" s="6" customFormat="1" ht="30.75" customHeight="1">
      <c r="B92" s="20"/>
      <c r="C92" s="81" t="s">
        <v>84</v>
      </c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165">
        <f>ROUND($AG$87+$AG$90,2)</f>
        <v>0</v>
      </c>
      <c r="AH92" s="166"/>
      <c r="AI92" s="166"/>
      <c r="AJ92" s="166"/>
      <c r="AK92" s="166"/>
      <c r="AL92" s="166"/>
      <c r="AM92" s="166"/>
      <c r="AN92" s="165">
        <f>$AN$87+$AN$90</f>
        <v>0</v>
      </c>
      <c r="AO92" s="166"/>
      <c r="AP92" s="166"/>
      <c r="AQ92" s="22"/>
    </row>
    <row r="93" spans="2:43" s="6" customFormat="1" ht="7.5" customHeight="1">
      <c r="B93" s="43"/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  <c r="AM93" s="44"/>
      <c r="AN93" s="44"/>
      <c r="AO93" s="44"/>
      <c r="AP93" s="44"/>
      <c r="AQ93" s="45"/>
    </row>
  </sheetData>
  <sheetProtection password="CC35" sheet="1" objects="1" scenarios="1" formatColumns="0" formatRows="0" sort="0" autoFilter="0"/>
  <mergeCells count="45">
    <mergeCell ref="AG90:AM90"/>
    <mergeCell ref="AN90:AP90"/>
    <mergeCell ref="AG92:AM92"/>
    <mergeCell ref="AN92:AP92"/>
    <mergeCell ref="AR2:BE2"/>
    <mergeCell ref="AN88:AP88"/>
    <mergeCell ref="AG88:AM88"/>
    <mergeCell ref="D88:H88"/>
    <mergeCell ref="J88:AF88"/>
    <mergeCell ref="AG87:AM87"/>
    <mergeCell ref="AN87:AP87"/>
    <mergeCell ref="L78:AO78"/>
    <mergeCell ref="AM82:AP82"/>
    <mergeCell ref="AS82:AT84"/>
    <mergeCell ref="AM83:AP83"/>
    <mergeCell ref="C85:G85"/>
    <mergeCell ref="I85:AF85"/>
    <mergeCell ref="AG85:AM85"/>
    <mergeCell ref="AN85:AP85"/>
    <mergeCell ref="L35:O35"/>
    <mergeCell ref="W35:AE35"/>
    <mergeCell ref="AK35:AO35"/>
    <mergeCell ref="X37:AB37"/>
    <mergeCell ref="AK37:AO37"/>
    <mergeCell ref="C76:AP76"/>
    <mergeCell ref="L33:O33"/>
    <mergeCell ref="W33:AE33"/>
    <mergeCell ref="AK33:AO33"/>
    <mergeCell ref="L34:O34"/>
    <mergeCell ref="W34:AE34"/>
    <mergeCell ref="AK34:AO34"/>
    <mergeCell ref="AK27:AO27"/>
    <mergeCell ref="AK29:AO29"/>
    <mergeCell ref="L31:O31"/>
    <mergeCell ref="W31:AE31"/>
    <mergeCell ref="AK31:AO31"/>
    <mergeCell ref="L32:O32"/>
    <mergeCell ref="W32:AE32"/>
    <mergeCell ref="AK32:AO32"/>
    <mergeCell ref="C2:AP2"/>
    <mergeCell ref="C4:AP4"/>
    <mergeCell ref="K5:AO5"/>
    <mergeCell ref="K6:AO6"/>
    <mergeCell ref="E23:AN23"/>
    <mergeCell ref="AK26:AO26"/>
  </mergeCells>
  <hyperlinks>
    <hyperlink ref="K1:S1" location="C2" tooltip="Souhrnný list stavby" display="1) Souhrnný list stavby"/>
    <hyperlink ref="W1:AF1" location="C87" tooltip="Rekapitulace objektů" display="2) Rekapitulace objektů"/>
    <hyperlink ref="A88" location="'2017_1 - Údržba klášterní...'!C2" tooltip="2017/1 - Údržba klášterní..." display="/"/>
  </hyperlinks>
  <printOptions/>
  <pageMargins left="0.5902777910232544" right="0.5902777910232544" top="0.5208333730697632" bottom="0.4861111342906952" header="0" footer="0"/>
  <pageSetup blackAndWhite="1" fitToHeight="100" fitToWidth="1" horizontalDpi="600" verticalDpi="600" orientation="portrait" paperSize="9" scale="94" r:id="rId2"/>
  <headerFooter alignWithMargins="0"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38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.6679687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4" width="10.5" style="2" hidden="1" customWidth="1"/>
    <col min="65" max="16384" width="10.5" style="1" customWidth="1"/>
  </cols>
  <sheetData>
    <row r="1" spans="1:256" s="3" customFormat="1" ht="22.5" customHeight="1">
      <c r="A1" s="193"/>
      <c r="B1" s="190"/>
      <c r="C1" s="190"/>
      <c r="D1" s="191" t="s">
        <v>1</v>
      </c>
      <c r="E1" s="190"/>
      <c r="F1" s="192" t="s">
        <v>177</v>
      </c>
      <c r="G1" s="192"/>
      <c r="H1" s="194" t="s">
        <v>178</v>
      </c>
      <c r="I1" s="194"/>
      <c r="J1" s="194"/>
      <c r="K1" s="194"/>
      <c r="L1" s="192" t="s">
        <v>179</v>
      </c>
      <c r="M1" s="190"/>
      <c r="N1" s="190"/>
      <c r="O1" s="191" t="s">
        <v>85</v>
      </c>
      <c r="P1" s="190"/>
      <c r="Q1" s="190"/>
      <c r="R1" s="190"/>
      <c r="S1" s="192" t="s">
        <v>180</v>
      </c>
      <c r="T1" s="192"/>
      <c r="U1" s="193"/>
      <c r="V1" s="193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132" t="s">
        <v>5</v>
      </c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S2" s="167" t="s">
        <v>6</v>
      </c>
      <c r="T2" s="133"/>
      <c r="U2" s="133"/>
      <c r="V2" s="133"/>
      <c r="W2" s="133"/>
      <c r="X2" s="133"/>
      <c r="Y2" s="133"/>
      <c r="Z2" s="133"/>
      <c r="AA2" s="133"/>
      <c r="AB2" s="133"/>
      <c r="AC2" s="133"/>
      <c r="AT2" s="2" t="s">
        <v>80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86</v>
      </c>
    </row>
    <row r="4" spans="2:46" s="2" customFormat="1" ht="37.5" customHeight="1">
      <c r="B4" s="10"/>
      <c r="C4" s="134" t="s">
        <v>87</v>
      </c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2"/>
      <c r="T4" s="13" t="s">
        <v>11</v>
      </c>
      <c r="AT4" s="2" t="s">
        <v>4</v>
      </c>
    </row>
    <row r="5" spans="2:18" s="2" customFormat="1" ht="7.5" customHeight="1"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2"/>
    </row>
    <row r="6" spans="2:18" s="2" customFormat="1" ht="26.25" customHeight="1">
      <c r="B6" s="10"/>
      <c r="C6" s="11"/>
      <c r="D6" s="17" t="s">
        <v>15</v>
      </c>
      <c r="E6" s="11"/>
      <c r="F6" s="168" t="str">
        <f>'Rekapitulace stavby'!$K$6</f>
        <v>Údržba klášterního mostu přes Milevský potok</v>
      </c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1"/>
      <c r="R6" s="12"/>
    </row>
    <row r="7" spans="2:18" s="6" customFormat="1" ht="33.75" customHeight="1">
      <c r="B7" s="20"/>
      <c r="C7" s="21"/>
      <c r="D7" s="16" t="s">
        <v>88</v>
      </c>
      <c r="E7" s="21"/>
      <c r="F7" s="137" t="s">
        <v>89</v>
      </c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21"/>
      <c r="R7" s="22"/>
    </row>
    <row r="8" spans="2:18" s="6" customFormat="1" ht="15" customHeight="1">
      <c r="B8" s="20"/>
      <c r="C8" s="21"/>
      <c r="D8" s="17" t="s">
        <v>18</v>
      </c>
      <c r="E8" s="21"/>
      <c r="F8" s="15"/>
      <c r="G8" s="21"/>
      <c r="H8" s="21"/>
      <c r="I8" s="21"/>
      <c r="J8" s="21"/>
      <c r="K8" s="21"/>
      <c r="L8" s="21"/>
      <c r="M8" s="17" t="s">
        <v>19</v>
      </c>
      <c r="N8" s="21"/>
      <c r="O8" s="15"/>
      <c r="P8" s="21"/>
      <c r="Q8" s="21"/>
      <c r="R8" s="22"/>
    </row>
    <row r="9" spans="2:18" s="6" customFormat="1" ht="15" customHeight="1">
      <c r="B9" s="20"/>
      <c r="C9" s="21"/>
      <c r="D9" s="17" t="s">
        <v>21</v>
      </c>
      <c r="E9" s="21"/>
      <c r="F9" s="15" t="s">
        <v>22</v>
      </c>
      <c r="G9" s="21"/>
      <c r="H9" s="21"/>
      <c r="I9" s="21"/>
      <c r="J9" s="21"/>
      <c r="K9" s="21"/>
      <c r="L9" s="21"/>
      <c r="M9" s="17" t="s">
        <v>23</v>
      </c>
      <c r="N9" s="21"/>
      <c r="O9" s="169" t="str">
        <f>'Rekapitulace stavby'!$AN$8</f>
        <v>14.12.2017</v>
      </c>
      <c r="P9" s="149"/>
      <c r="Q9" s="21"/>
      <c r="R9" s="22"/>
    </row>
    <row r="10" spans="2:18" s="6" customFormat="1" ht="12" customHeight="1">
      <c r="B10" s="20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2"/>
    </row>
    <row r="11" spans="2:18" s="6" customFormat="1" ht="15" customHeight="1">
      <c r="B11" s="20"/>
      <c r="C11" s="21"/>
      <c r="D11" s="17" t="s">
        <v>27</v>
      </c>
      <c r="E11" s="21"/>
      <c r="F11" s="21"/>
      <c r="G11" s="21"/>
      <c r="H11" s="21"/>
      <c r="I11" s="21"/>
      <c r="J11" s="21"/>
      <c r="K11" s="21"/>
      <c r="L11" s="21"/>
      <c r="M11" s="17" t="s">
        <v>28</v>
      </c>
      <c r="N11" s="21"/>
      <c r="O11" s="136">
        <f>IF('Rekapitulace stavby'!$AN$10="","",'Rekapitulace stavby'!$AN$10)</f>
      </c>
      <c r="P11" s="149"/>
      <c r="Q11" s="21"/>
      <c r="R11" s="22"/>
    </row>
    <row r="12" spans="2:18" s="6" customFormat="1" ht="18.75" customHeight="1">
      <c r="B12" s="20"/>
      <c r="C12" s="21"/>
      <c r="D12" s="21"/>
      <c r="E12" s="15" t="str">
        <f>IF('Rekapitulace stavby'!$E$11="","",'Rekapitulace stavby'!$E$11)</f>
        <v> </v>
      </c>
      <c r="F12" s="21"/>
      <c r="G12" s="21"/>
      <c r="H12" s="21"/>
      <c r="I12" s="21"/>
      <c r="J12" s="21"/>
      <c r="K12" s="21"/>
      <c r="L12" s="21"/>
      <c r="M12" s="17" t="s">
        <v>29</v>
      </c>
      <c r="N12" s="21"/>
      <c r="O12" s="136">
        <f>IF('Rekapitulace stavby'!$AN$11="","",'Rekapitulace stavby'!$AN$11)</f>
      </c>
      <c r="P12" s="149"/>
      <c r="Q12" s="21"/>
      <c r="R12" s="22"/>
    </row>
    <row r="13" spans="2:18" s="6" customFormat="1" ht="7.5" customHeight="1">
      <c r="B13" s="20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2"/>
    </row>
    <row r="14" spans="2:18" s="6" customFormat="1" ht="15" customHeight="1">
      <c r="B14" s="20"/>
      <c r="C14" s="21"/>
      <c r="D14" s="17" t="s">
        <v>30</v>
      </c>
      <c r="E14" s="21"/>
      <c r="F14" s="21"/>
      <c r="G14" s="21"/>
      <c r="H14" s="21"/>
      <c r="I14" s="21"/>
      <c r="J14" s="21"/>
      <c r="K14" s="21"/>
      <c r="L14" s="21"/>
      <c r="M14" s="17" t="s">
        <v>28</v>
      </c>
      <c r="N14" s="21"/>
      <c r="O14" s="136">
        <f>IF('Rekapitulace stavby'!$AN$13="","",'Rekapitulace stavby'!$AN$13)</f>
      </c>
      <c r="P14" s="149"/>
      <c r="Q14" s="21"/>
      <c r="R14" s="22"/>
    </row>
    <row r="15" spans="2:18" s="6" customFormat="1" ht="18.75" customHeight="1">
      <c r="B15" s="20"/>
      <c r="C15" s="21"/>
      <c r="D15" s="21"/>
      <c r="E15" s="15" t="str">
        <f>IF('Rekapitulace stavby'!$E$14="","",'Rekapitulace stavby'!$E$14)</f>
        <v> </v>
      </c>
      <c r="F15" s="21"/>
      <c r="G15" s="21"/>
      <c r="H15" s="21"/>
      <c r="I15" s="21"/>
      <c r="J15" s="21"/>
      <c r="K15" s="21"/>
      <c r="L15" s="21"/>
      <c r="M15" s="17" t="s">
        <v>29</v>
      </c>
      <c r="N15" s="21"/>
      <c r="O15" s="136">
        <f>IF('Rekapitulace stavby'!$AN$14="","",'Rekapitulace stavby'!$AN$14)</f>
      </c>
      <c r="P15" s="149"/>
      <c r="Q15" s="21"/>
      <c r="R15" s="22"/>
    </row>
    <row r="16" spans="2:18" s="6" customFormat="1" ht="7.5" customHeight="1">
      <c r="B16" s="20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2"/>
    </row>
    <row r="17" spans="2:18" s="6" customFormat="1" ht="15" customHeight="1">
      <c r="B17" s="20"/>
      <c r="C17" s="21"/>
      <c r="D17" s="17" t="s">
        <v>31</v>
      </c>
      <c r="E17" s="21"/>
      <c r="F17" s="21"/>
      <c r="G17" s="21"/>
      <c r="H17" s="21"/>
      <c r="I17" s="21"/>
      <c r="J17" s="21"/>
      <c r="K17" s="21"/>
      <c r="L17" s="21"/>
      <c r="M17" s="17" t="s">
        <v>28</v>
      </c>
      <c r="N17" s="21"/>
      <c r="O17" s="136">
        <f>IF('Rekapitulace stavby'!$AN$16="","",'Rekapitulace stavby'!$AN$16)</f>
      </c>
      <c r="P17" s="149"/>
      <c r="Q17" s="21"/>
      <c r="R17" s="22"/>
    </row>
    <row r="18" spans="2:18" s="6" customFormat="1" ht="18.75" customHeight="1">
      <c r="B18" s="20"/>
      <c r="C18" s="21"/>
      <c r="D18" s="21"/>
      <c r="E18" s="15" t="str">
        <f>IF('Rekapitulace stavby'!$E$17="","",'Rekapitulace stavby'!$E$17)</f>
        <v> </v>
      </c>
      <c r="F18" s="21"/>
      <c r="G18" s="21"/>
      <c r="H18" s="21"/>
      <c r="I18" s="21"/>
      <c r="J18" s="21"/>
      <c r="K18" s="21"/>
      <c r="L18" s="21"/>
      <c r="M18" s="17" t="s">
        <v>29</v>
      </c>
      <c r="N18" s="21"/>
      <c r="O18" s="136">
        <f>IF('Rekapitulace stavby'!$AN$17="","",'Rekapitulace stavby'!$AN$17)</f>
      </c>
      <c r="P18" s="149"/>
      <c r="Q18" s="21"/>
      <c r="R18" s="22"/>
    </row>
    <row r="19" spans="2:18" s="6" customFormat="1" ht="7.5" customHeight="1">
      <c r="B19" s="20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2"/>
    </row>
    <row r="20" spans="2:18" s="6" customFormat="1" ht="15" customHeight="1">
      <c r="B20" s="20"/>
      <c r="C20" s="21"/>
      <c r="D20" s="17" t="s">
        <v>33</v>
      </c>
      <c r="E20" s="21"/>
      <c r="F20" s="21"/>
      <c r="G20" s="21"/>
      <c r="H20" s="21"/>
      <c r="I20" s="21"/>
      <c r="J20" s="21"/>
      <c r="K20" s="21"/>
      <c r="L20" s="21"/>
      <c r="M20" s="17" t="s">
        <v>28</v>
      </c>
      <c r="N20" s="21"/>
      <c r="O20" s="136">
        <f>IF('Rekapitulace stavby'!$AN$19="","",'Rekapitulace stavby'!$AN$19)</f>
      </c>
      <c r="P20" s="149"/>
      <c r="Q20" s="21"/>
      <c r="R20" s="22"/>
    </row>
    <row r="21" spans="2:18" s="6" customFormat="1" ht="18.75" customHeight="1">
      <c r="B21" s="20"/>
      <c r="C21" s="21"/>
      <c r="D21" s="21"/>
      <c r="E21" s="15" t="str">
        <f>IF('Rekapitulace stavby'!$E$20="","",'Rekapitulace stavby'!$E$20)</f>
        <v> </v>
      </c>
      <c r="F21" s="21"/>
      <c r="G21" s="21"/>
      <c r="H21" s="21"/>
      <c r="I21" s="21"/>
      <c r="J21" s="21"/>
      <c r="K21" s="21"/>
      <c r="L21" s="21"/>
      <c r="M21" s="17" t="s">
        <v>29</v>
      </c>
      <c r="N21" s="21"/>
      <c r="O21" s="136">
        <f>IF('Rekapitulace stavby'!$AN$20="","",'Rekapitulace stavby'!$AN$20)</f>
      </c>
      <c r="P21" s="149"/>
      <c r="Q21" s="21"/>
      <c r="R21" s="22"/>
    </row>
    <row r="22" spans="2:18" s="6" customFormat="1" ht="7.5" customHeight="1">
      <c r="B22" s="20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2"/>
    </row>
    <row r="23" spans="2:18" s="6" customFormat="1" ht="15" customHeight="1">
      <c r="B23" s="20"/>
      <c r="C23" s="21"/>
      <c r="D23" s="17" t="s">
        <v>34</v>
      </c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2"/>
    </row>
    <row r="24" spans="2:18" s="82" customFormat="1" ht="15.75" customHeight="1">
      <c r="B24" s="83"/>
      <c r="C24" s="84"/>
      <c r="D24" s="84"/>
      <c r="E24" s="138"/>
      <c r="F24" s="170"/>
      <c r="G24" s="170"/>
      <c r="H24" s="170"/>
      <c r="I24" s="170"/>
      <c r="J24" s="170"/>
      <c r="K24" s="170"/>
      <c r="L24" s="170"/>
      <c r="M24" s="84"/>
      <c r="N24" s="84"/>
      <c r="O24" s="84"/>
      <c r="P24" s="84"/>
      <c r="Q24" s="84"/>
      <c r="R24" s="85"/>
    </row>
    <row r="25" spans="2:18" s="6" customFormat="1" ht="7.5" customHeight="1">
      <c r="B25" s="20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2"/>
    </row>
    <row r="26" spans="2:18" s="6" customFormat="1" ht="7.5" customHeight="1">
      <c r="B26" s="20"/>
      <c r="C26" s="21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21"/>
      <c r="R26" s="22"/>
    </row>
    <row r="27" spans="2:18" s="6" customFormat="1" ht="15" customHeight="1">
      <c r="B27" s="20"/>
      <c r="C27" s="21"/>
      <c r="D27" s="86" t="s">
        <v>90</v>
      </c>
      <c r="E27" s="21"/>
      <c r="F27" s="21"/>
      <c r="G27" s="21"/>
      <c r="H27" s="21"/>
      <c r="I27" s="21"/>
      <c r="J27" s="21"/>
      <c r="K27" s="21"/>
      <c r="L27" s="21"/>
      <c r="M27" s="139">
        <f>$N$88</f>
        <v>0</v>
      </c>
      <c r="N27" s="149"/>
      <c r="O27" s="149"/>
      <c r="P27" s="149"/>
      <c r="Q27" s="21"/>
      <c r="R27" s="22"/>
    </row>
    <row r="28" spans="2:18" s="6" customFormat="1" ht="15" customHeight="1">
      <c r="B28" s="20"/>
      <c r="C28" s="21"/>
      <c r="D28" s="19" t="s">
        <v>91</v>
      </c>
      <c r="E28" s="21"/>
      <c r="F28" s="21"/>
      <c r="G28" s="21"/>
      <c r="H28" s="21"/>
      <c r="I28" s="21"/>
      <c r="J28" s="21"/>
      <c r="K28" s="21"/>
      <c r="L28" s="21"/>
      <c r="M28" s="139">
        <f>$N$98</f>
        <v>0</v>
      </c>
      <c r="N28" s="149"/>
      <c r="O28" s="149"/>
      <c r="P28" s="149"/>
      <c r="Q28" s="21"/>
      <c r="R28" s="22"/>
    </row>
    <row r="29" spans="2:18" s="6" customFormat="1" ht="7.5" customHeight="1">
      <c r="B29" s="20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2"/>
    </row>
    <row r="30" spans="2:18" s="6" customFormat="1" ht="26.25" customHeight="1">
      <c r="B30" s="20"/>
      <c r="C30" s="21"/>
      <c r="D30" s="87" t="s">
        <v>37</v>
      </c>
      <c r="E30" s="21"/>
      <c r="F30" s="21"/>
      <c r="G30" s="21"/>
      <c r="H30" s="21"/>
      <c r="I30" s="21"/>
      <c r="J30" s="21"/>
      <c r="K30" s="21"/>
      <c r="L30" s="21"/>
      <c r="M30" s="171">
        <f>ROUND($M$27+$M$28,2)</f>
        <v>0</v>
      </c>
      <c r="N30" s="149"/>
      <c r="O30" s="149"/>
      <c r="P30" s="149"/>
      <c r="Q30" s="21"/>
      <c r="R30" s="22"/>
    </row>
    <row r="31" spans="2:18" s="6" customFormat="1" ht="7.5" customHeight="1">
      <c r="B31" s="20"/>
      <c r="C31" s="21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21"/>
      <c r="R31" s="22"/>
    </row>
    <row r="32" spans="2:18" s="6" customFormat="1" ht="15" customHeight="1">
      <c r="B32" s="20"/>
      <c r="C32" s="21"/>
      <c r="D32" s="26" t="s">
        <v>38</v>
      </c>
      <c r="E32" s="26" t="s">
        <v>39</v>
      </c>
      <c r="F32" s="27">
        <v>0.21</v>
      </c>
      <c r="G32" s="88" t="s">
        <v>40</v>
      </c>
      <c r="H32" s="172">
        <f>ROUND((SUM($BE$98:$BE$99)+SUM($BE$117:$BE$137)),2)</f>
        <v>0</v>
      </c>
      <c r="I32" s="149"/>
      <c r="J32" s="149"/>
      <c r="K32" s="21"/>
      <c r="L32" s="21"/>
      <c r="M32" s="172">
        <f>ROUND(ROUND((SUM($BE$98:$BE$99)+SUM($BE$117:$BE$137)),2)*$F$32,2)</f>
        <v>0</v>
      </c>
      <c r="N32" s="149"/>
      <c r="O32" s="149"/>
      <c r="P32" s="149"/>
      <c r="Q32" s="21"/>
      <c r="R32" s="22"/>
    </row>
    <row r="33" spans="2:18" s="6" customFormat="1" ht="15" customHeight="1">
      <c r="B33" s="20"/>
      <c r="C33" s="21"/>
      <c r="D33" s="21"/>
      <c r="E33" s="26" t="s">
        <v>41</v>
      </c>
      <c r="F33" s="27">
        <v>0.15</v>
      </c>
      <c r="G33" s="88" t="s">
        <v>40</v>
      </c>
      <c r="H33" s="172">
        <f>ROUND((SUM($BF$98:$BF$99)+SUM($BF$117:$BF$137)),2)</f>
        <v>0</v>
      </c>
      <c r="I33" s="149"/>
      <c r="J33" s="149"/>
      <c r="K33" s="21"/>
      <c r="L33" s="21"/>
      <c r="M33" s="172">
        <f>ROUND(ROUND((SUM($BF$98:$BF$99)+SUM($BF$117:$BF$137)),2)*$F$33,2)</f>
        <v>0</v>
      </c>
      <c r="N33" s="149"/>
      <c r="O33" s="149"/>
      <c r="P33" s="149"/>
      <c r="Q33" s="21"/>
      <c r="R33" s="22"/>
    </row>
    <row r="34" spans="2:18" s="6" customFormat="1" ht="15" customHeight="1" hidden="1">
      <c r="B34" s="20"/>
      <c r="C34" s="21"/>
      <c r="D34" s="21"/>
      <c r="E34" s="26" t="s">
        <v>42</v>
      </c>
      <c r="F34" s="27">
        <v>0.21</v>
      </c>
      <c r="G34" s="88" t="s">
        <v>40</v>
      </c>
      <c r="H34" s="172">
        <f>ROUND((SUM($BG$98:$BG$99)+SUM($BG$117:$BG$137)),2)</f>
        <v>0</v>
      </c>
      <c r="I34" s="149"/>
      <c r="J34" s="149"/>
      <c r="K34" s="21"/>
      <c r="L34" s="21"/>
      <c r="M34" s="172">
        <v>0</v>
      </c>
      <c r="N34" s="149"/>
      <c r="O34" s="149"/>
      <c r="P34" s="149"/>
      <c r="Q34" s="21"/>
      <c r="R34" s="22"/>
    </row>
    <row r="35" spans="2:18" s="6" customFormat="1" ht="15" customHeight="1" hidden="1">
      <c r="B35" s="20"/>
      <c r="C35" s="21"/>
      <c r="D35" s="21"/>
      <c r="E35" s="26" t="s">
        <v>43</v>
      </c>
      <c r="F35" s="27">
        <v>0.15</v>
      </c>
      <c r="G35" s="88" t="s">
        <v>40</v>
      </c>
      <c r="H35" s="172">
        <f>ROUND((SUM($BH$98:$BH$99)+SUM($BH$117:$BH$137)),2)</f>
        <v>0</v>
      </c>
      <c r="I35" s="149"/>
      <c r="J35" s="149"/>
      <c r="K35" s="21"/>
      <c r="L35" s="21"/>
      <c r="M35" s="172">
        <v>0</v>
      </c>
      <c r="N35" s="149"/>
      <c r="O35" s="149"/>
      <c r="P35" s="149"/>
      <c r="Q35" s="21"/>
      <c r="R35" s="22"/>
    </row>
    <row r="36" spans="2:18" s="6" customFormat="1" ht="15" customHeight="1" hidden="1">
      <c r="B36" s="20"/>
      <c r="C36" s="21"/>
      <c r="D36" s="21"/>
      <c r="E36" s="26" t="s">
        <v>44</v>
      </c>
      <c r="F36" s="27">
        <v>0</v>
      </c>
      <c r="G36" s="88" t="s">
        <v>40</v>
      </c>
      <c r="H36" s="172">
        <f>ROUND((SUM($BI$98:$BI$99)+SUM($BI$117:$BI$137)),2)</f>
        <v>0</v>
      </c>
      <c r="I36" s="149"/>
      <c r="J36" s="149"/>
      <c r="K36" s="21"/>
      <c r="L36" s="21"/>
      <c r="M36" s="172">
        <v>0</v>
      </c>
      <c r="N36" s="149"/>
      <c r="O36" s="149"/>
      <c r="P36" s="149"/>
      <c r="Q36" s="21"/>
      <c r="R36" s="22"/>
    </row>
    <row r="37" spans="2:18" s="6" customFormat="1" ht="7.5" customHeight="1">
      <c r="B37" s="20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2"/>
    </row>
    <row r="38" spans="2:18" s="6" customFormat="1" ht="26.25" customHeight="1">
      <c r="B38" s="20"/>
      <c r="C38" s="30"/>
      <c r="D38" s="31" t="s">
        <v>45</v>
      </c>
      <c r="E38" s="32"/>
      <c r="F38" s="32"/>
      <c r="G38" s="89" t="s">
        <v>46</v>
      </c>
      <c r="H38" s="33" t="s">
        <v>47</v>
      </c>
      <c r="I38" s="32"/>
      <c r="J38" s="32"/>
      <c r="K38" s="32"/>
      <c r="L38" s="147">
        <f>SUM($M$30:$M$36)</f>
        <v>0</v>
      </c>
      <c r="M38" s="146"/>
      <c r="N38" s="146"/>
      <c r="O38" s="146"/>
      <c r="P38" s="148"/>
      <c r="Q38" s="30"/>
      <c r="R38" s="22"/>
    </row>
    <row r="39" spans="2:18" s="6" customFormat="1" ht="15" customHeight="1">
      <c r="B39" s="20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2"/>
    </row>
    <row r="40" spans="2:18" s="6" customFormat="1" ht="15" customHeight="1">
      <c r="B40" s="20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2"/>
    </row>
    <row r="41" spans="2:18" s="2" customFormat="1" ht="14.25" customHeight="1">
      <c r="B41" s="10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2"/>
    </row>
    <row r="42" spans="2:18" s="2" customFormat="1" ht="14.25" customHeight="1">
      <c r="B42" s="10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2"/>
    </row>
    <row r="43" spans="2:18" s="2" customFormat="1" ht="14.25" customHeight="1">
      <c r="B43" s="10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2"/>
    </row>
    <row r="44" spans="2:18" s="2" customFormat="1" ht="14.25" customHeight="1">
      <c r="B44" s="10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2"/>
    </row>
    <row r="45" spans="2:18" s="2" customFormat="1" ht="14.25" customHeight="1">
      <c r="B45" s="10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2"/>
    </row>
    <row r="46" spans="2:18" s="2" customFormat="1" ht="14.25" customHeight="1">
      <c r="B46" s="10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2"/>
    </row>
    <row r="47" spans="2:18" s="2" customFormat="1" ht="14.25" customHeight="1">
      <c r="B47" s="10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2"/>
    </row>
    <row r="48" spans="2:18" s="2" customFormat="1" ht="14.25" customHeight="1">
      <c r="B48" s="10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2"/>
    </row>
    <row r="49" spans="2:18" s="2" customFormat="1" ht="14.25" customHeight="1">
      <c r="B49" s="10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2"/>
    </row>
    <row r="50" spans="2:18" s="6" customFormat="1" ht="15.75" customHeight="1">
      <c r="B50" s="20"/>
      <c r="C50" s="21"/>
      <c r="D50" s="34" t="s">
        <v>48</v>
      </c>
      <c r="E50" s="35"/>
      <c r="F50" s="35"/>
      <c r="G50" s="35"/>
      <c r="H50" s="36"/>
      <c r="I50" s="21"/>
      <c r="J50" s="34" t="s">
        <v>49</v>
      </c>
      <c r="K50" s="35"/>
      <c r="L50" s="35"/>
      <c r="M50" s="35"/>
      <c r="N50" s="35"/>
      <c r="O50" s="35"/>
      <c r="P50" s="36"/>
      <c r="Q50" s="21"/>
      <c r="R50" s="22"/>
    </row>
    <row r="51" spans="2:18" s="2" customFormat="1" ht="14.25" customHeight="1">
      <c r="B51" s="10"/>
      <c r="C51" s="11"/>
      <c r="D51" s="37"/>
      <c r="E51" s="11"/>
      <c r="F51" s="11"/>
      <c r="G51" s="11"/>
      <c r="H51" s="38"/>
      <c r="I51" s="11"/>
      <c r="J51" s="37"/>
      <c r="K51" s="11"/>
      <c r="L51" s="11"/>
      <c r="M51" s="11"/>
      <c r="N51" s="11"/>
      <c r="O51" s="11"/>
      <c r="P51" s="38"/>
      <c r="Q51" s="11"/>
      <c r="R51" s="12"/>
    </row>
    <row r="52" spans="2:18" s="2" customFormat="1" ht="14.25" customHeight="1">
      <c r="B52" s="10"/>
      <c r="C52" s="11"/>
      <c r="D52" s="37"/>
      <c r="E52" s="11"/>
      <c r="F52" s="11"/>
      <c r="G52" s="11"/>
      <c r="H52" s="38"/>
      <c r="I52" s="11"/>
      <c r="J52" s="37"/>
      <c r="K52" s="11"/>
      <c r="L52" s="11"/>
      <c r="M52" s="11"/>
      <c r="N52" s="11"/>
      <c r="O52" s="11"/>
      <c r="P52" s="38"/>
      <c r="Q52" s="11"/>
      <c r="R52" s="12"/>
    </row>
    <row r="53" spans="2:18" s="2" customFormat="1" ht="14.25" customHeight="1">
      <c r="B53" s="10"/>
      <c r="C53" s="11"/>
      <c r="D53" s="37"/>
      <c r="E53" s="11"/>
      <c r="F53" s="11"/>
      <c r="G53" s="11"/>
      <c r="H53" s="38"/>
      <c r="I53" s="11"/>
      <c r="J53" s="37"/>
      <c r="K53" s="11"/>
      <c r="L53" s="11"/>
      <c r="M53" s="11"/>
      <c r="N53" s="11"/>
      <c r="O53" s="11"/>
      <c r="P53" s="38"/>
      <c r="Q53" s="11"/>
      <c r="R53" s="12"/>
    </row>
    <row r="54" spans="2:18" s="2" customFormat="1" ht="14.25" customHeight="1">
      <c r="B54" s="10"/>
      <c r="C54" s="11"/>
      <c r="D54" s="37"/>
      <c r="E54" s="11"/>
      <c r="F54" s="11"/>
      <c r="G54" s="11"/>
      <c r="H54" s="38"/>
      <c r="I54" s="11"/>
      <c r="J54" s="37"/>
      <c r="K54" s="11"/>
      <c r="L54" s="11"/>
      <c r="M54" s="11"/>
      <c r="N54" s="11"/>
      <c r="O54" s="11"/>
      <c r="P54" s="38"/>
      <c r="Q54" s="11"/>
      <c r="R54" s="12"/>
    </row>
    <row r="55" spans="2:18" s="2" customFormat="1" ht="14.25" customHeight="1">
      <c r="B55" s="10"/>
      <c r="C55" s="11"/>
      <c r="D55" s="37"/>
      <c r="E55" s="11"/>
      <c r="F55" s="11"/>
      <c r="G55" s="11"/>
      <c r="H55" s="38"/>
      <c r="I55" s="11"/>
      <c r="J55" s="37"/>
      <c r="K55" s="11"/>
      <c r="L55" s="11"/>
      <c r="M55" s="11"/>
      <c r="N55" s="11"/>
      <c r="O55" s="11"/>
      <c r="P55" s="38"/>
      <c r="Q55" s="11"/>
      <c r="R55" s="12"/>
    </row>
    <row r="56" spans="2:18" s="2" customFormat="1" ht="14.25" customHeight="1">
      <c r="B56" s="10"/>
      <c r="C56" s="11"/>
      <c r="D56" s="37"/>
      <c r="E56" s="11"/>
      <c r="F56" s="11"/>
      <c r="G56" s="11"/>
      <c r="H56" s="38"/>
      <c r="I56" s="11"/>
      <c r="J56" s="37"/>
      <c r="K56" s="11"/>
      <c r="L56" s="11"/>
      <c r="M56" s="11"/>
      <c r="N56" s="11"/>
      <c r="O56" s="11"/>
      <c r="P56" s="38"/>
      <c r="Q56" s="11"/>
      <c r="R56" s="12"/>
    </row>
    <row r="57" spans="2:18" s="2" customFormat="1" ht="14.25" customHeight="1">
      <c r="B57" s="10"/>
      <c r="C57" s="11"/>
      <c r="D57" s="37"/>
      <c r="E57" s="11"/>
      <c r="F57" s="11"/>
      <c r="G57" s="11"/>
      <c r="H57" s="38"/>
      <c r="I57" s="11"/>
      <c r="J57" s="37"/>
      <c r="K57" s="11"/>
      <c r="L57" s="11"/>
      <c r="M57" s="11"/>
      <c r="N57" s="11"/>
      <c r="O57" s="11"/>
      <c r="P57" s="38"/>
      <c r="Q57" s="11"/>
      <c r="R57" s="12"/>
    </row>
    <row r="58" spans="2:18" s="2" customFormat="1" ht="14.25" customHeight="1">
      <c r="B58" s="10"/>
      <c r="C58" s="11"/>
      <c r="D58" s="37"/>
      <c r="E58" s="11"/>
      <c r="F58" s="11"/>
      <c r="G58" s="11"/>
      <c r="H58" s="38"/>
      <c r="I58" s="11"/>
      <c r="J58" s="37"/>
      <c r="K58" s="11"/>
      <c r="L58" s="11"/>
      <c r="M58" s="11"/>
      <c r="N58" s="11"/>
      <c r="O58" s="11"/>
      <c r="P58" s="38"/>
      <c r="Q58" s="11"/>
      <c r="R58" s="12"/>
    </row>
    <row r="59" spans="2:18" s="6" customFormat="1" ht="15.75" customHeight="1">
      <c r="B59" s="20"/>
      <c r="C59" s="21"/>
      <c r="D59" s="39" t="s">
        <v>50</v>
      </c>
      <c r="E59" s="40"/>
      <c r="F59" s="40"/>
      <c r="G59" s="41" t="s">
        <v>51</v>
      </c>
      <c r="H59" s="42"/>
      <c r="I59" s="21"/>
      <c r="J59" s="39" t="s">
        <v>50</v>
      </c>
      <c r="K59" s="40"/>
      <c r="L59" s="40"/>
      <c r="M59" s="40"/>
      <c r="N59" s="41" t="s">
        <v>51</v>
      </c>
      <c r="O59" s="40"/>
      <c r="P59" s="42"/>
      <c r="Q59" s="21"/>
      <c r="R59" s="22"/>
    </row>
    <row r="60" spans="2:18" s="2" customFormat="1" ht="14.25" customHeight="1">
      <c r="B60" s="10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2"/>
    </row>
    <row r="61" spans="2:18" s="6" customFormat="1" ht="15.75" customHeight="1">
      <c r="B61" s="20"/>
      <c r="C61" s="21"/>
      <c r="D61" s="34" t="s">
        <v>52</v>
      </c>
      <c r="E61" s="35"/>
      <c r="F61" s="35"/>
      <c r="G61" s="35"/>
      <c r="H61" s="36"/>
      <c r="I61" s="21"/>
      <c r="J61" s="34" t="s">
        <v>53</v>
      </c>
      <c r="K61" s="35"/>
      <c r="L61" s="35"/>
      <c r="M61" s="35"/>
      <c r="N61" s="35"/>
      <c r="O61" s="35"/>
      <c r="P61" s="36"/>
      <c r="Q61" s="21"/>
      <c r="R61" s="22"/>
    </row>
    <row r="62" spans="2:18" s="2" customFormat="1" ht="14.25" customHeight="1">
      <c r="B62" s="10"/>
      <c r="C62" s="11"/>
      <c r="D62" s="37"/>
      <c r="E62" s="11"/>
      <c r="F62" s="11"/>
      <c r="G62" s="11"/>
      <c r="H62" s="38"/>
      <c r="I62" s="11"/>
      <c r="J62" s="37"/>
      <c r="K62" s="11"/>
      <c r="L62" s="11"/>
      <c r="M62" s="11"/>
      <c r="N62" s="11"/>
      <c r="O62" s="11"/>
      <c r="P62" s="38"/>
      <c r="Q62" s="11"/>
      <c r="R62" s="12"/>
    </row>
    <row r="63" spans="2:18" s="2" customFormat="1" ht="14.25" customHeight="1">
      <c r="B63" s="10"/>
      <c r="C63" s="11"/>
      <c r="D63" s="37"/>
      <c r="E63" s="11"/>
      <c r="F63" s="11"/>
      <c r="G63" s="11"/>
      <c r="H63" s="38"/>
      <c r="I63" s="11"/>
      <c r="J63" s="37"/>
      <c r="K63" s="11"/>
      <c r="L63" s="11"/>
      <c r="M63" s="11"/>
      <c r="N63" s="11"/>
      <c r="O63" s="11"/>
      <c r="P63" s="38"/>
      <c r="Q63" s="11"/>
      <c r="R63" s="12"/>
    </row>
    <row r="64" spans="2:18" s="2" customFormat="1" ht="14.25" customHeight="1">
      <c r="B64" s="10"/>
      <c r="C64" s="11"/>
      <c r="D64" s="37"/>
      <c r="E64" s="11"/>
      <c r="F64" s="11"/>
      <c r="G64" s="11"/>
      <c r="H64" s="38"/>
      <c r="I64" s="11"/>
      <c r="J64" s="37"/>
      <c r="K64" s="11"/>
      <c r="L64" s="11"/>
      <c r="M64" s="11"/>
      <c r="N64" s="11"/>
      <c r="O64" s="11"/>
      <c r="P64" s="38"/>
      <c r="Q64" s="11"/>
      <c r="R64" s="12"/>
    </row>
    <row r="65" spans="2:18" s="2" customFormat="1" ht="14.25" customHeight="1">
      <c r="B65" s="10"/>
      <c r="C65" s="11"/>
      <c r="D65" s="37"/>
      <c r="E65" s="11"/>
      <c r="F65" s="11"/>
      <c r="G65" s="11"/>
      <c r="H65" s="38"/>
      <c r="I65" s="11"/>
      <c r="J65" s="37"/>
      <c r="K65" s="11"/>
      <c r="L65" s="11"/>
      <c r="M65" s="11"/>
      <c r="N65" s="11"/>
      <c r="O65" s="11"/>
      <c r="P65" s="38"/>
      <c r="Q65" s="11"/>
      <c r="R65" s="12"/>
    </row>
    <row r="66" spans="2:18" s="2" customFormat="1" ht="14.25" customHeight="1">
      <c r="B66" s="10"/>
      <c r="C66" s="11"/>
      <c r="D66" s="37"/>
      <c r="E66" s="11"/>
      <c r="F66" s="11"/>
      <c r="G66" s="11"/>
      <c r="H66" s="38"/>
      <c r="I66" s="11"/>
      <c r="J66" s="37"/>
      <c r="K66" s="11"/>
      <c r="L66" s="11"/>
      <c r="M66" s="11"/>
      <c r="N66" s="11"/>
      <c r="O66" s="11"/>
      <c r="P66" s="38"/>
      <c r="Q66" s="11"/>
      <c r="R66" s="12"/>
    </row>
    <row r="67" spans="2:18" s="2" customFormat="1" ht="14.25" customHeight="1">
      <c r="B67" s="10"/>
      <c r="C67" s="11"/>
      <c r="D67" s="37"/>
      <c r="E67" s="11"/>
      <c r="F67" s="11"/>
      <c r="G67" s="11"/>
      <c r="H67" s="38"/>
      <c r="I67" s="11"/>
      <c r="J67" s="37"/>
      <c r="K67" s="11"/>
      <c r="L67" s="11"/>
      <c r="M67" s="11"/>
      <c r="N67" s="11"/>
      <c r="O67" s="11"/>
      <c r="P67" s="38"/>
      <c r="Q67" s="11"/>
      <c r="R67" s="12"/>
    </row>
    <row r="68" spans="2:18" s="2" customFormat="1" ht="14.25" customHeight="1">
      <c r="B68" s="10"/>
      <c r="C68" s="11"/>
      <c r="D68" s="37"/>
      <c r="E68" s="11"/>
      <c r="F68" s="11"/>
      <c r="G68" s="11"/>
      <c r="H68" s="38"/>
      <c r="I68" s="11"/>
      <c r="J68" s="37"/>
      <c r="K68" s="11"/>
      <c r="L68" s="11"/>
      <c r="M68" s="11"/>
      <c r="N68" s="11"/>
      <c r="O68" s="11"/>
      <c r="P68" s="38"/>
      <c r="Q68" s="11"/>
      <c r="R68" s="12"/>
    </row>
    <row r="69" spans="2:18" s="2" customFormat="1" ht="14.25" customHeight="1">
      <c r="B69" s="10"/>
      <c r="C69" s="11"/>
      <c r="D69" s="37"/>
      <c r="E69" s="11"/>
      <c r="F69" s="11"/>
      <c r="G69" s="11"/>
      <c r="H69" s="38"/>
      <c r="I69" s="11"/>
      <c r="J69" s="37"/>
      <c r="K69" s="11"/>
      <c r="L69" s="11"/>
      <c r="M69" s="11"/>
      <c r="N69" s="11"/>
      <c r="O69" s="11"/>
      <c r="P69" s="38"/>
      <c r="Q69" s="11"/>
      <c r="R69" s="12"/>
    </row>
    <row r="70" spans="2:18" s="6" customFormat="1" ht="15.75" customHeight="1">
      <c r="B70" s="20"/>
      <c r="C70" s="21"/>
      <c r="D70" s="39" t="s">
        <v>50</v>
      </c>
      <c r="E70" s="40"/>
      <c r="F70" s="40"/>
      <c r="G70" s="41" t="s">
        <v>51</v>
      </c>
      <c r="H70" s="42"/>
      <c r="I70" s="21"/>
      <c r="J70" s="39" t="s">
        <v>50</v>
      </c>
      <c r="K70" s="40"/>
      <c r="L70" s="40"/>
      <c r="M70" s="40"/>
      <c r="N70" s="41" t="s">
        <v>51</v>
      </c>
      <c r="O70" s="40"/>
      <c r="P70" s="42"/>
      <c r="Q70" s="21"/>
      <c r="R70" s="22"/>
    </row>
    <row r="71" spans="2:18" s="6" customFormat="1" ht="15" customHeight="1">
      <c r="B71" s="43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5"/>
    </row>
    <row r="75" spans="2:18" s="6" customFormat="1" ht="7.5" customHeight="1">
      <c r="B75" s="90"/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1"/>
      <c r="Q75" s="91"/>
      <c r="R75" s="92"/>
    </row>
    <row r="76" spans="2:21" s="6" customFormat="1" ht="37.5" customHeight="1">
      <c r="B76" s="20"/>
      <c r="C76" s="134" t="s">
        <v>92</v>
      </c>
      <c r="D76" s="149"/>
      <c r="E76" s="149"/>
      <c r="F76" s="149"/>
      <c r="G76" s="149"/>
      <c r="H76" s="149"/>
      <c r="I76" s="149"/>
      <c r="J76" s="149"/>
      <c r="K76" s="149"/>
      <c r="L76" s="149"/>
      <c r="M76" s="149"/>
      <c r="N76" s="149"/>
      <c r="O76" s="149"/>
      <c r="P76" s="149"/>
      <c r="Q76" s="149"/>
      <c r="R76" s="22"/>
      <c r="T76" s="21"/>
      <c r="U76" s="21"/>
    </row>
    <row r="77" spans="2:21" s="6" customFormat="1" ht="7.5" customHeight="1">
      <c r="B77" s="20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2"/>
      <c r="T77" s="21"/>
      <c r="U77" s="21"/>
    </row>
    <row r="78" spans="2:21" s="6" customFormat="1" ht="30.75" customHeight="1">
      <c r="B78" s="20"/>
      <c r="C78" s="17" t="s">
        <v>15</v>
      </c>
      <c r="D78" s="21"/>
      <c r="E78" s="21"/>
      <c r="F78" s="168" t="str">
        <f>$F$6</f>
        <v>Údržba klášterního mostu přes Milevský potok</v>
      </c>
      <c r="G78" s="149"/>
      <c r="H78" s="149"/>
      <c r="I78" s="149"/>
      <c r="J78" s="149"/>
      <c r="K78" s="149"/>
      <c r="L78" s="149"/>
      <c r="M78" s="149"/>
      <c r="N78" s="149"/>
      <c r="O78" s="149"/>
      <c r="P78" s="149"/>
      <c r="Q78" s="21"/>
      <c r="R78" s="22"/>
      <c r="T78" s="21"/>
      <c r="U78" s="21"/>
    </row>
    <row r="79" spans="2:21" s="6" customFormat="1" ht="37.5" customHeight="1">
      <c r="B79" s="20"/>
      <c r="C79" s="54" t="s">
        <v>88</v>
      </c>
      <c r="D79" s="21"/>
      <c r="E79" s="21"/>
      <c r="F79" s="150" t="str">
        <f>$F$7</f>
        <v>2017/1 - Údržba klášterního mostu přes Milevský potok</v>
      </c>
      <c r="G79" s="149"/>
      <c r="H79" s="149"/>
      <c r="I79" s="149"/>
      <c r="J79" s="149"/>
      <c r="K79" s="149"/>
      <c r="L79" s="149"/>
      <c r="M79" s="149"/>
      <c r="N79" s="149"/>
      <c r="O79" s="149"/>
      <c r="P79" s="149"/>
      <c r="Q79" s="21"/>
      <c r="R79" s="22"/>
      <c r="T79" s="21"/>
      <c r="U79" s="21"/>
    </row>
    <row r="80" spans="2:21" s="6" customFormat="1" ht="7.5" customHeight="1">
      <c r="B80" s="20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2"/>
      <c r="T80" s="21"/>
      <c r="U80" s="21"/>
    </row>
    <row r="81" spans="2:21" s="6" customFormat="1" ht="18.75" customHeight="1">
      <c r="B81" s="20"/>
      <c r="C81" s="17" t="s">
        <v>21</v>
      </c>
      <c r="D81" s="21"/>
      <c r="E81" s="21"/>
      <c r="F81" s="15" t="str">
        <f>$F$9</f>
        <v> </v>
      </c>
      <c r="G81" s="21"/>
      <c r="H81" s="21"/>
      <c r="I81" s="21"/>
      <c r="J81" s="21"/>
      <c r="K81" s="17" t="s">
        <v>23</v>
      </c>
      <c r="L81" s="21"/>
      <c r="M81" s="169" t="str">
        <f>IF($O$9="","",$O$9)</f>
        <v>14.12.2017</v>
      </c>
      <c r="N81" s="149"/>
      <c r="O81" s="149"/>
      <c r="P81" s="149"/>
      <c r="Q81" s="21"/>
      <c r="R81" s="22"/>
      <c r="T81" s="21"/>
      <c r="U81" s="21"/>
    </row>
    <row r="82" spans="2:21" s="6" customFormat="1" ht="7.5" customHeight="1">
      <c r="B82" s="20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2"/>
      <c r="T82" s="21"/>
      <c r="U82" s="21"/>
    </row>
    <row r="83" spans="2:21" s="6" customFormat="1" ht="15.75" customHeight="1">
      <c r="B83" s="20"/>
      <c r="C83" s="17" t="s">
        <v>27</v>
      </c>
      <c r="D83" s="21"/>
      <c r="E83" s="21"/>
      <c r="F83" s="15" t="str">
        <f>$E$12</f>
        <v> </v>
      </c>
      <c r="G83" s="21"/>
      <c r="H83" s="21"/>
      <c r="I83" s="21"/>
      <c r="J83" s="21"/>
      <c r="K83" s="17" t="s">
        <v>31</v>
      </c>
      <c r="L83" s="21"/>
      <c r="M83" s="136" t="str">
        <f>$E$18</f>
        <v> </v>
      </c>
      <c r="N83" s="149"/>
      <c r="O83" s="149"/>
      <c r="P83" s="149"/>
      <c r="Q83" s="149"/>
      <c r="R83" s="22"/>
      <c r="T83" s="21"/>
      <c r="U83" s="21"/>
    </row>
    <row r="84" spans="2:21" s="6" customFormat="1" ht="15" customHeight="1">
      <c r="B84" s="20"/>
      <c r="C84" s="17" t="s">
        <v>30</v>
      </c>
      <c r="D84" s="21"/>
      <c r="E84" s="21"/>
      <c r="F84" s="15" t="str">
        <f>IF($E$15="","",$E$15)</f>
        <v> </v>
      </c>
      <c r="G84" s="21"/>
      <c r="H84" s="21"/>
      <c r="I84" s="21"/>
      <c r="J84" s="21"/>
      <c r="K84" s="17" t="s">
        <v>33</v>
      </c>
      <c r="L84" s="21"/>
      <c r="M84" s="136" t="str">
        <f>$E$21</f>
        <v> </v>
      </c>
      <c r="N84" s="149"/>
      <c r="O84" s="149"/>
      <c r="P84" s="149"/>
      <c r="Q84" s="149"/>
      <c r="R84" s="22"/>
      <c r="T84" s="21"/>
      <c r="U84" s="21"/>
    </row>
    <row r="85" spans="2:21" s="6" customFormat="1" ht="11.25" customHeight="1">
      <c r="B85" s="20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2"/>
      <c r="T85" s="21"/>
      <c r="U85" s="21"/>
    </row>
    <row r="86" spans="2:21" s="6" customFormat="1" ht="30" customHeight="1">
      <c r="B86" s="20"/>
      <c r="C86" s="173" t="s">
        <v>93</v>
      </c>
      <c r="D86" s="166"/>
      <c r="E86" s="166"/>
      <c r="F86" s="166"/>
      <c r="G86" s="166"/>
      <c r="H86" s="30"/>
      <c r="I86" s="30"/>
      <c r="J86" s="30"/>
      <c r="K86" s="30"/>
      <c r="L86" s="30"/>
      <c r="M86" s="30"/>
      <c r="N86" s="173" t="s">
        <v>94</v>
      </c>
      <c r="O86" s="149"/>
      <c r="P86" s="149"/>
      <c r="Q86" s="149"/>
      <c r="R86" s="22"/>
      <c r="T86" s="21"/>
      <c r="U86" s="21"/>
    </row>
    <row r="87" spans="2:21" s="6" customFormat="1" ht="11.25" customHeight="1">
      <c r="B87" s="20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2"/>
      <c r="T87" s="21"/>
      <c r="U87" s="21"/>
    </row>
    <row r="88" spans="2:47" s="6" customFormat="1" ht="30" customHeight="1">
      <c r="B88" s="20"/>
      <c r="C88" s="67" t="s">
        <v>95</v>
      </c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163">
        <f>$N$117</f>
        <v>0</v>
      </c>
      <c r="O88" s="149"/>
      <c r="P88" s="149"/>
      <c r="Q88" s="149"/>
      <c r="R88" s="22"/>
      <c r="T88" s="21"/>
      <c r="U88" s="21"/>
      <c r="AU88" s="6" t="s">
        <v>96</v>
      </c>
    </row>
    <row r="89" spans="2:21" s="72" customFormat="1" ht="25.5" customHeight="1">
      <c r="B89" s="93"/>
      <c r="C89" s="94"/>
      <c r="D89" s="94" t="s">
        <v>97</v>
      </c>
      <c r="E89" s="94"/>
      <c r="F89" s="94"/>
      <c r="G89" s="94"/>
      <c r="H89" s="94"/>
      <c r="I89" s="94"/>
      <c r="J89" s="94"/>
      <c r="K89" s="94"/>
      <c r="L89" s="94"/>
      <c r="M89" s="94"/>
      <c r="N89" s="174">
        <f>$N$118</f>
        <v>0</v>
      </c>
      <c r="O89" s="175"/>
      <c r="P89" s="175"/>
      <c r="Q89" s="175"/>
      <c r="R89" s="95"/>
      <c r="T89" s="94"/>
      <c r="U89" s="94"/>
    </row>
    <row r="90" spans="2:21" s="96" customFormat="1" ht="21" customHeight="1">
      <c r="B90" s="97"/>
      <c r="C90" s="98"/>
      <c r="D90" s="98" t="s">
        <v>98</v>
      </c>
      <c r="E90" s="98"/>
      <c r="F90" s="98"/>
      <c r="G90" s="98"/>
      <c r="H90" s="98"/>
      <c r="I90" s="98"/>
      <c r="J90" s="98"/>
      <c r="K90" s="98"/>
      <c r="L90" s="98"/>
      <c r="M90" s="98"/>
      <c r="N90" s="176">
        <f>$N$119</f>
        <v>0</v>
      </c>
      <c r="O90" s="177"/>
      <c r="P90" s="177"/>
      <c r="Q90" s="177"/>
      <c r="R90" s="99"/>
      <c r="T90" s="98"/>
      <c r="U90" s="98"/>
    </row>
    <row r="91" spans="2:21" s="96" customFormat="1" ht="21" customHeight="1">
      <c r="B91" s="97"/>
      <c r="C91" s="98"/>
      <c r="D91" s="98" t="s">
        <v>99</v>
      </c>
      <c r="E91" s="98"/>
      <c r="F91" s="98"/>
      <c r="G91" s="98"/>
      <c r="H91" s="98"/>
      <c r="I91" s="98"/>
      <c r="J91" s="98"/>
      <c r="K91" s="98"/>
      <c r="L91" s="98"/>
      <c r="M91" s="98"/>
      <c r="N91" s="176">
        <f>$N$121</f>
        <v>0</v>
      </c>
      <c r="O91" s="177"/>
      <c r="P91" s="177"/>
      <c r="Q91" s="177"/>
      <c r="R91" s="99"/>
      <c r="T91" s="98"/>
      <c r="U91" s="98"/>
    </row>
    <row r="92" spans="2:21" s="96" customFormat="1" ht="21" customHeight="1">
      <c r="B92" s="97"/>
      <c r="C92" s="98"/>
      <c r="D92" s="98" t="s">
        <v>100</v>
      </c>
      <c r="E92" s="98"/>
      <c r="F92" s="98"/>
      <c r="G92" s="98"/>
      <c r="H92" s="98"/>
      <c r="I92" s="98"/>
      <c r="J92" s="98"/>
      <c r="K92" s="98"/>
      <c r="L92" s="98"/>
      <c r="M92" s="98"/>
      <c r="N92" s="176">
        <f>$N$125</f>
        <v>0</v>
      </c>
      <c r="O92" s="177"/>
      <c r="P92" s="177"/>
      <c r="Q92" s="177"/>
      <c r="R92" s="99"/>
      <c r="T92" s="98"/>
      <c r="U92" s="98"/>
    </row>
    <row r="93" spans="2:21" s="96" customFormat="1" ht="21" customHeight="1">
      <c r="B93" s="97"/>
      <c r="C93" s="98"/>
      <c r="D93" s="98" t="s">
        <v>101</v>
      </c>
      <c r="E93" s="98"/>
      <c r="F93" s="98"/>
      <c r="G93" s="98"/>
      <c r="H93" s="98"/>
      <c r="I93" s="98"/>
      <c r="J93" s="98"/>
      <c r="K93" s="98"/>
      <c r="L93" s="98"/>
      <c r="M93" s="98"/>
      <c r="N93" s="176">
        <f>$N$131</f>
        <v>0</v>
      </c>
      <c r="O93" s="177"/>
      <c r="P93" s="177"/>
      <c r="Q93" s="177"/>
      <c r="R93" s="99"/>
      <c r="T93" s="98"/>
      <c r="U93" s="98"/>
    </row>
    <row r="94" spans="2:21" s="72" customFormat="1" ht="25.5" customHeight="1">
      <c r="B94" s="93"/>
      <c r="C94" s="94"/>
      <c r="D94" s="94" t="s">
        <v>102</v>
      </c>
      <c r="E94" s="94"/>
      <c r="F94" s="94"/>
      <c r="G94" s="94"/>
      <c r="H94" s="94"/>
      <c r="I94" s="94"/>
      <c r="J94" s="94"/>
      <c r="K94" s="94"/>
      <c r="L94" s="94"/>
      <c r="M94" s="94"/>
      <c r="N94" s="174">
        <f>$N$133</f>
        <v>0</v>
      </c>
      <c r="O94" s="175"/>
      <c r="P94" s="175"/>
      <c r="Q94" s="175"/>
      <c r="R94" s="95"/>
      <c r="T94" s="94"/>
      <c r="U94" s="94"/>
    </row>
    <row r="95" spans="2:21" s="96" customFormat="1" ht="21" customHeight="1">
      <c r="B95" s="97"/>
      <c r="C95" s="98"/>
      <c r="D95" s="98" t="s">
        <v>103</v>
      </c>
      <c r="E95" s="98"/>
      <c r="F95" s="98"/>
      <c r="G95" s="98"/>
      <c r="H95" s="98"/>
      <c r="I95" s="98"/>
      <c r="J95" s="98"/>
      <c r="K95" s="98"/>
      <c r="L95" s="98"/>
      <c r="M95" s="98"/>
      <c r="N95" s="176">
        <f>$N$134</f>
        <v>0</v>
      </c>
      <c r="O95" s="177"/>
      <c r="P95" s="177"/>
      <c r="Q95" s="177"/>
      <c r="R95" s="99"/>
      <c r="T95" s="98"/>
      <c r="U95" s="98"/>
    </row>
    <row r="96" spans="2:21" s="96" customFormat="1" ht="21" customHeight="1">
      <c r="B96" s="97"/>
      <c r="C96" s="98"/>
      <c r="D96" s="98" t="s">
        <v>104</v>
      </c>
      <c r="E96" s="98"/>
      <c r="F96" s="98"/>
      <c r="G96" s="98"/>
      <c r="H96" s="98"/>
      <c r="I96" s="98"/>
      <c r="J96" s="98"/>
      <c r="K96" s="98"/>
      <c r="L96" s="98"/>
      <c r="M96" s="98"/>
      <c r="N96" s="176">
        <f>$N$136</f>
        <v>0</v>
      </c>
      <c r="O96" s="177"/>
      <c r="P96" s="177"/>
      <c r="Q96" s="177"/>
      <c r="R96" s="99"/>
      <c r="T96" s="98"/>
      <c r="U96" s="98"/>
    </row>
    <row r="97" spans="2:21" s="6" customFormat="1" ht="22.5" customHeight="1">
      <c r="B97" s="20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2"/>
      <c r="T97" s="21"/>
      <c r="U97" s="21"/>
    </row>
    <row r="98" spans="2:21" s="6" customFormat="1" ht="30" customHeight="1">
      <c r="B98" s="20"/>
      <c r="C98" s="67" t="s">
        <v>105</v>
      </c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163">
        <v>0</v>
      </c>
      <c r="O98" s="149"/>
      <c r="P98" s="149"/>
      <c r="Q98" s="149"/>
      <c r="R98" s="22"/>
      <c r="T98" s="100"/>
      <c r="U98" s="101" t="s">
        <v>38</v>
      </c>
    </row>
    <row r="99" spans="2:21" s="6" customFormat="1" ht="18.75" customHeight="1">
      <c r="B99" s="20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2"/>
      <c r="T99" s="21"/>
      <c r="U99" s="21"/>
    </row>
    <row r="100" spans="2:21" s="6" customFormat="1" ht="30" customHeight="1">
      <c r="B100" s="20"/>
      <c r="C100" s="81" t="s">
        <v>84</v>
      </c>
      <c r="D100" s="30"/>
      <c r="E100" s="30"/>
      <c r="F100" s="30"/>
      <c r="G100" s="30"/>
      <c r="H100" s="30"/>
      <c r="I100" s="30"/>
      <c r="J100" s="30"/>
      <c r="K100" s="30"/>
      <c r="L100" s="165">
        <f>ROUND(SUM($N$88+$N$98),2)</f>
        <v>0</v>
      </c>
      <c r="M100" s="166"/>
      <c r="N100" s="166"/>
      <c r="O100" s="166"/>
      <c r="P100" s="166"/>
      <c r="Q100" s="166"/>
      <c r="R100" s="22"/>
      <c r="T100" s="21"/>
      <c r="U100" s="21"/>
    </row>
    <row r="101" spans="2:21" s="6" customFormat="1" ht="7.5" customHeight="1">
      <c r="B101" s="43"/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5"/>
      <c r="T101" s="21"/>
      <c r="U101" s="21"/>
    </row>
    <row r="105" spans="2:18" s="6" customFormat="1" ht="7.5" customHeight="1">
      <c r="B105" s="46"/>
      <c r="C105" s="47"/>
      <c r="D105" s="47"/>
      <c r="E105" s="47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8"/>
    </row>
    <row r="106" spans="2:18" s="6" customFormat="1" ht="37.5" customHeight="1">
      <c r="B106" s="20"/>
      <c r="C106" s="134" t="s">
        <v>106</v>
      </c>
      <c r="D106" s="149"/>
      <c r="E106" s="149"/>
      <c r="F106" s="149"/>
      <c r="G106" s="149"/>
      <c r="H106" s="149"/>
      <c r="I106" s="149"/>
      <c r="J106" s="149"/>
      <c r="K106" s="149"/>
      <c r="L106" s="149"/>
      <c r="M106" s="149"/>
      <c r="N106" s="149"/>
      <c r="O106" s="149"/>
      <c r="P106" s="149"/>
      <c r="Q106" s="149"/>
      <c r="R106" s="22"/>
    </row>
    <row r="107" spans="2:18" s="6" customFormat="1" ht="7.5" customHeight="1">
      <c r="B107" s="20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2"/>
    </row>
    <row r="108" spans="2:18" s="6" customFormat="1" ht="30.75" customHeight="1">
      <c r="B108" s="20"/>
      <c r="C108" s="17" t="s">
        <v>15</v>
      </c>
      <c r="D108" s="21"/>
      <c r="E108" s="21"/>
      <c r="F108" s="168" t="str">
        <f>$F$6</f>
        <v>Údržba klášterního mostu přes Milevský potok</v>
      </c>
      <c r="G108" s="149"/>
      <c r="H108" s="149"/>
      <c r="I108" s="149"/>
      <c r="J108" s="149"/>
      <c r="K108" s="149"/>
      <c r="L108" s="149"/>
      <c r="M108" s="149"/>
      <c r="N108" s="149"/>
      <c r="O108" s="149"/>
      <c r="P108" s="149"/>
      <c r="Q108" s="21"/>
      <c r="R108" s="22"/>
    </row>
    <row r="109" spans="2:18" s="6" customFormat="1" ht="37.5" customHeight="1">
      <c r="B109" s="20"/>
      <c r="C109" s="54" t="s">
        <v>88</v>
      </c>
      <c r="D109" s="21"/>
      <c r="E109" s="21"/>
      <c r="F109" s="150" t="str">
        <f>$F$7</f>
        <v>2017/1 - Údržba klášterního mostu přes Milevský potok</v>
      </c>
      <c r="G109" s="149"/>
      <c r="H109" s="149"/>
      <c r="I109" s="149"/>
      <c r="J109" s="149"/>
      <c r="K109" s="149"/>
      <c r="L109" s="149"/>
      <c r="M109" s="149"/>
      <c r="N109" s="149"/>
      <c r="O109" s="149"/>
      <c r="P109" s="149"/>
      <c r="Q109" s="21"/>
      <c r="R109" s="22"/>
    </row>
    <row r="110" spans="2:18" s="6" customFormat="1" ht="7.5" customHeight="1">
      <c r="B110" s="20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2"/>
    </row>
    <row r="111" spans="2:18" s="6" customFormat="1" ht="18.75" customHeight="1">
      <c r="B111" s="20"/>
      <c r="C111" s="17" t="s">
        <v>21</v>
      </c>
      <c r="D111" s="21"/>
      <c r="E111" s="21"/>
      <c r="F111" s="15" t="str">
        <f>$F$9</f>
        <v> </v>
      </c>
      <c r="G111" s="21"/>
      <c r="H111" s="21"/>
      <c r="I111" s="21"/>
      <c r="J111" s="21"/>
      <c r="K111" s="17" t="s">
        <v>23</v>
      </c>
      <c r="L111" s="21"/>
      <c r="M111" s="169" t="str">
        <f>IF($O$9="","",$O$9)</f>
        <v>14.12.2017</v>
      </c>
      <c r="N111" s="149"/>
      <c r="O111" s="149"/>
      <c r="P111" s="149"/>
      <c r="Q111" s="21"/>
      <c r="R111" s="22"/>
    </row>
    <row r="112" spans="2:18" s="6" customFormat="1" ht="7.5" customHeight="1">
      <c r="B112" s="20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2"/>
    </row>
    <row r="113" spans="2:18" s="6" customFormat="1" ht="15.75" customHeight="1">
      <c r="B113" s="20"/>
      <c r="C113" s="17" t="s">
        <v>27</v>
      </c>
      <c r="D113" s="21"/>
      <c r="E113" s="21"/>
      <c r="F113" s="15" t="str">
        <f>$E$12</f>
        <v> </v>
      </c>
      <c r="G113" s="21"/>
      <c r="H113" s="21"/>
      <c r="I113" s="21"/>
      <c r="J113" s="21"/>
      <c r="K113" s="17" t="s">
        <v>31</v>
      </c>
      <c r="L113" s="21"/>
      <c r="M113" s="136" t="str">
        <f>$E$18</f>
        <v> </v>
      </c>
      <c r="N113" s="149"/>
      <c r="O113" s="149"/>
      <c r="P113" s="149"/>
      <c r="Q113" s="149"/>
      <c r="R113" s="22"/>
    </row>
    <row r="114" spans="2:18" s="6" customFormat="1" ht="15" customHeight="1">
      <c r="B114" s="20"/>
      <c r="C114" s="17" t="s">
        <v>30</v>
      </c>
      <c r="D114" s="21"/>
      <c r="E114" s="21"/>
      <c r="F114" s="15" t="str">
        <f>IF($E$15="","",$E$15)</f>
        <v> </v>
      </c>
      <c r="G114" s="21"/>
      <c r="H114" s="21"/>
      <c r="I114" s="21"/>
      <c r="J114" s="21"/>
      <c r="K114" s="17" t="s">
        <v>33</v>
      </c>
      <c r="L114" s="21"/>
      <c r="M114" s="136" t="str">
        <f>$E$21</f>
        <v> </v>
      </c>
      <c r="N114" s="149"/>
      <c r="O114" s="149"/>
      <c r="P114" s="149"/>
      <c r="Q114" s="149"/>
      <c r="R114" s="22"/>
    </row>
    <row r="115" spans="2:18" s="6" customFormat="1" ht="11.25" customHeight="1">
      <c r="B115" s="20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2"/>
    </row>
    <row r="116" spans="2:27" s="102" customFormat="1" ht="30" customHeight="1">
      <c r="B116" s="103"/>
      <c r="C116" s="104" t="s">
        <v>107</v>
      </c>
      <c r="D116" s="105" t="s">
        <v>108</v>
      </c>
      <c r="E116" s="105" t="s">
        <v>56</v>
      </c>
      <c r="F116" s="178" t="s">
        <v>109</v>
      </c>
      <c r="G116" s="179"/>
      <c r="H116" s="179"/>
      <c r="I116" s="179"/>
      <c r="J116" s="105" t="s">
        <v>110</v>
      </c>
      <c r="K116" s="105" t="s">
        <v>111</v>
      </c>
      <c r="L116" s="178" t="s">
        <v>112</v>
      </c>
      <c r="M116" s="179"/>
      <c r="N116" s="178" t="s">
        <v>113</v>
      </c>
      <c r="O116" s="179"/>
      <c r="P116" s="179"/>
      <c r="Q116" s="180"/>
      <c r="R116" s="106"/>
      <c r="T116" s="62" t="s">
        <v>114</v>
      </c>
      <c r="U116" s="63" t="s">
        <v>38</v>
      </c>
      <c r="V116" s="63" t="s">
        <v>115</v>
      </c>
      <c r="W116" s="63" t="s">
        <v>116</v>
      </c>
      <c r="X116" s="63" t="s">
        <v>117</v>
      </c>
      <c r="Y116" s="63" t="s">
        <v>118</v>
      </c>
      <c r="Z116" s="63" t="s">
        <v>119</v>
      </c>
      <c r="AA116" s="64" t="s">
        <v>120</v>
      </c>
    </row>
    <row r="117" spans="2:63" s="6" customFormat="1" ht="30" customHeight="1">
      <c r="B117" s="20"/>
      <c r="C117" s="67" t="s">
        <v>90</v>
      </c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184">
        <f>$BK$117</f>
        <v>0</v>
      </c>
      <c r="O117" s="149"/>
      <c r="P117" s="149"/>
      <c r="Q117" s="149"/>
      <c r="R117" s="22"/>
      <c r="T117" s="66"/>
      <c r="U117" s="35"/>
      <c r="V117" s="35"/>
      <c r="W117" s="107">
        <f>$W$118+$W$133</f>
        <v>742.555866</v>
      </c>
      <c r="X117" s="35"/>
      <c r="Y117" s="107">
        <f>$Y$118+$Y$133</f>
        <v>12.487099999999998</v>
      </c>
      <c r="Z117" s="35"/>
      <c r="AA117" s="108">
        <f>$AA$118+$AA$133</f>
        <v>27.590399999999995</v>
      </c>
      <c r="AT117" s="6" t="s">
        <v>73</v>
      </c>
      <c r="AU117" s="6" t="s">
        <v>96</v>
      </c>
      <c r="BK117" s="109">
        <f>$BK$118+$BK$133</f>
        <v>0</v>
      </c>
    </row>
    <row r="118" spans="2:63" s="110" customFormat="1" ht="37.5" customHeight="1">
      <c r="B118" s="111"/>
      <c r="C118" s="112"/>
      <c r="D118" s="113" t="s">
        <v>97</v>
      </c>
      <c r="E118" s="113"/>
      <c r="F118" s="113"/>
      <c r="G118" s="113"/>
      <c r="H118" s="113"/>
      <c r="I118" s="113"/>
      <c r="J118" s="113"/>
      <c r="K118" s="113"/>
      <c r="L118" s="113"/>
      <c r="M118" s="113"/>
      <c r="N118" s="185">
        <f>$BK$118</f>
        <v>0</v>
      </c>
      <c r="O118" s="186"/>
      <c r="P118" s="186"/>
      <c r="Q118" s="186"/>
      <c r="R118" s="114"/>
      <c r="T118" s="115"/>
      <c r="U118" s="112"/>
      <c r="V118" s="112"/>
      <c r="W118" s="116">
        <f>$W$119+$W$121+$W$125+$W$131</f>
        <v>742.555866</v>
      </c>
      <c r="X118" s="112"/>
      <c r="Y118" s="116">
        <f>$Y$119+$Y$121+$Y$125+$Y$131</f>
        <v>12.487099999999998</v>
      </c>
      <c r="Z118" s="112"/>
      <c r="AA118" s="117">
        <f>$AA$119+$AA$121+$AA$125+$AA$131</f>
        <v>27.590399999999995</v>
      </c>
      <c r="AR118" s="118" t="s">
        <v>20</v>
      </c>
      <c r="AT118" s="118" t="s">
        <v>73</v>
      </c>
      <c r="AU118" s="118" t="s">
        <v>74</v>
      </c>
      <c r="AY118" s="118" t="s">
        <v>121</v>
      </c>
      <c r="BK118" s="119">
        <f>$BK$119+$BK$121+$BK$125+$BK$131</f>
        <v>0</v>
      </c>
    </row>
    <row r="119" spans="2:63" s="110" customFormat="1" ht="21" customHeight="1">
      <c r="B119" s="111"/>
      <c r="C119" s="112"/>
      <c r="D119" s="120" t="s">
        <v>98</v>
      </c>
      <c r="E119" s="120"/>
      <c r="F119" s="120"/>
      <c r="G119" s="120"/>
      <c r="H119" s="120"/>
      <c r="I119" s="120"/>
      <c r="J119" s="120"/>
      <c r="K119" s="120"/>
      <c r="L119" s="120"/>
      <c r="M119" s="120"/>
      <c r="N119" s="187">
        <f>$BK$119</f>
        <v>0</v>
      </c>
      <c r="O119" s="186"/>
      <c r="P119" s="186"/>
      <c r="Q119" s="186"/>
      <c r="R119" s="114"/>
      <c r="T119" s="115"/>
      <c r="U119" s="112"/>
      <c r="V119" s="112"/>
      <c r="W119" s="116">
        <f>$W$120</f>
        <v>19.261</v>
      </c>
      <c r="X119" s="112"/>
      <c r="Y119" s="116">
        <f>$Y$120</f>
        <v>0.9911</v>
      </c>
      <c r="Z119" s="112"/>
      <c r="AA119" s="117">
        <f>$AA$120</f>
        <v>0</v>
      </c>
      <c r="AR119" s="118" t="s">
        <v>20</v>
      </c>
      <c r="AT119" s="118" t="s">
        <v>73</v>
      </c>
      <c r="AU119" s="118" t="s">
        <v>20</v>
      </c>
      <c r="AY119" s="118" t="s">
        <v>121</v>
      </c>
      <c r="BK119" s="119">
        <f>$BK$120</f>
        <v>0</v>
      </c>
    </row>
    <row r="120" spans="2:65" s="6" customFormat="1" ht="27" customHeight="1">
      <c r="B120" s="20"/>
      <c r="C120" s="121" t="s">
        <v>122</v>
      </c>
      <c r="D120" s="121" t="s">
        <v>123</v>
      </c>
      <c r="E120" s="122" t="s">
        <v>124</v>
      </c>
      <c r="F120" s="181" t="s">
        <v>125</v>
      </c>
      <c r="G120" s="182"/>
      <c r="H120" s="182"/>
      <c r="I120" s="182"/>
      <c r="J120" s="123" t="s">
        <v>126</v>
      </c>
      <c r="K120" s="124">
        <v>37.4</v>
      </c>
      <c r="L120" s="183">
        <v>0</v>
      </c>
      <c r="M120" s="182"/>
      <c r="N120" s="183">
        <f>ROUND($L$120*$K$120,2)</f>
        <v>0</v>
      </c>
      <c r="O120" s="182"/>
      <c r="P120" s="182"/>
      <c r="Q120" s="182"/>
      <c r="R120" s="22"/>
      <c r="T120" s="125"/>
      <c r="U120" s="28" t="s">
        <v>39</v>
      </c>
      <c r="V120" s="126">
        <v>0.515</v>
      </c>
      <c r="W120" s="126">
        <f>$V$120*$K$120</f>
        <v>19.261</v>
      </c>
      <c r="X120" s="126">
        <v>0.0265</v>
      </c>
      <c r="Y120" s="126">
        <f>$X$120*$K$120</f>
        <v>0.9911</v>
      </c>
      <c r="Z120" s="126">
        <v>0</v>
      </c>
      <c r="AA120" s="127">
        <f>$Z$120*$K$120</f>
        <v>0</v>
      </c>
      <c r="AR120" s="6" t="s">
        <v>122</v>
      </c>
      <c r="AT120" s="6" t="s">
        <v>123</v>
      </c>
      <c r="AU120" s="6" t="s">
        <v>86</v>
      </c>
      <c r="AY120" s="6" t="s">
        <v>121</v>
      </c>
      <c r="BE120" s="128">
        <f>IF($U$120="základní",$N$120,0)</f>
        <v>0</v>
      </c>
      <c r="BF120" s="128">
        <f>IF($U$120="snížená",$N$120,0)</f>
        <v>0</v>
      </c>
      <c r="BG120" s="128">
        <f>IF($U$120="zákl. přenesená",$N$120,0)</f>
        <v>0</v>
      </c>
      <c r="BH120" s="128">
        <f>IF($U$120="sníž. přenesená",$N$120,0)</f>
        <v>0</v>
      </c>
      <c r="BI120" s="128">
        <f>IF($U$120="nulová",$N$120,0)</f>
        <v>0</v>
      </c>
      <c r="BJ120" s="6" t="s">
        <v>20</v>
      </c>
      <c r="BK120" s="128">
        <f>ROUND($L$120*$K$120,2)</f>
        <v>0</v>
      </c>
      <c r="BL120" s="6" t="s">
        <v>122</v>
      </c>
      <c r="BM120" s="6" t="s">
        <v>127</v>
      </c>
    </row>
    <row r="121" spans="2:63" s="110" customFormat="1" ht="30.75" customHeight="1">
      <c r="B121" s="111"/>
      <c r="C121" s="112"/>
      <c r="D121" s="120" t="s">
        <v>99</v>
      </c>
      <c r="E121" s="120"/>
      <c r="F121" s="120"/>
      <c r="G121" s="120"/>
      <c r="H121" s="120"/>
      <c r="I121" s="120"/>
      <c r="J121" s="120"/>
      <c r="K121" s="120"/>
      <c r="L121" s="120"/>
      <c r="M121" s="120"/>
      <c r="N121" s="187">
        <f>$BK$121</f>
        <v>0</v>
      </c>
      <c r="O121" s="186"/>
      <c r="P121" s="186"/>
      <c r="Q121" s="186"/>
      <c r="R121" s="114"/>
      <c r="T121" s="115"/>
      <c r="U121" s="112"/>
      <c r="V121" s="112"/>
      <c r="W121" s="116">
        <f>SUM($W$122:$W$124)</f>
        <v>383.2</v>
      </c>
      <c r="X121" s="112"/>
      <c r="Y121" s="116">
        <f>SUM($Y$122:$Y$124)</f>
        <v>11.495999999999999</v>
      </c>
      <c r="Z121" s="112"/>
      <c r="AA121" s="117">
        <f>SUM($AA$122:$AA$124)</f>
        <v>0</v>
      </c>
      <c r="AR121" s="118" t="s">
        <v>20</v>
      </c>
      <c r="AT121" s="118" t="s">
        <v>73</v>
      </c>
      <c r="AU121" s="118" t="s">
        <v>20</v>
      </c>
      <c r="AY121" s="118" t="s">
        <v>121</v>
      </c>
      <c r="BK121" s="119">
        <f>SUM($BK$122:$BK$124)</f>
        <v>0</v>
      </c>
    </row>
    <row r="122" spans="2:65" s="6" customFormat="1" ht="27" customHeight="1">
      <c r="B122" s="20"/>
      <c r="C122" s="121" t="s">
        <v>128</v>
      </c>
      <c r="D122" s="121" t="s">
        <v>123</v>
      </c>
      <c r="E122" s="122" t="s">
        <v>129</v>
      </c>
      <c r="F122" s="181" t="s">
        <v>130</v>
      </c>
      <c r="G122" s="182"/>
      <c r="H122" s="182"/>
      <c r="I122" s="182"/>
      <c r="J122" s="123" t="s">
        <v>131</v>
      </c>
      <c r="K122" s="124">
        <v>383.2</v>
      </c>
      <c r="L122" s="183">
        <v>0</v>
      </c>
      <c r="M122" s="182"/>
      <c r="N122" s="183">
        <f>ROUND($L$122*$K$122,2)</f>
        <v>0</v>
      </c>
      <c r="O122" s="182"/>
      <c r="P122" s="182"/>
      <c r="Q122" s="182"/>
      <c r="R122" s="22"/>
      <c r="T122" s="125"/>
      <c r="U122" s="28" t="s">
        <v>39</v>
      </c>
      <c r="V122" s="126">
        <v>0.47</v>
      </c>
      <c r="W122" s="126">
        <f>$V$122*$K$122</f>
        <v>180.10399999999998</v>
      </c>
      <c r="X122" s="126">
        <v>0.0147</v>
      </c>
      <c r="Y122" s="126">
        <f>$X$122*$K$122</f>
        <v>5.633039999999999</v>
      </c>
      <c r="Z122" s="126">
        <v>0</v>
      </c>
      <c r="AA122" s="127">
        <f>$Z$122*$K$122</f>
        <v>0</v>
      </c>
      <c r="AR122" s="6" t="s">
        <v>122</v>
      </c>
      <c r="AT122" s="6" t="s">
        <v>123</v>
      </c>
      <c r="AU122" s="6" t="s">
        <v>86</v>
      </c>
      <c r="AY122" s="6" t="s">
        <v>121</v>
      </c>
      <c r="BE122" s="128">
        <f>IF($U$122="základní",$N$122,0)</f>
        <v>0</v>
      </c>
      <c r="BF122" s="128">
        <f>IF($U$122="snížená",$N$122,0)</f>
        <v>0</v>
      </c>
      <c r="BG122" s="128">
        <f>IF($U$122="zákl. přenesená",$N$122,0)</f>
        <v>0</v>
      </c>
      <c r="BH122" s="128">
        <f>IF($U$122="sníž. přenesená",$N$122,0)</f>
        <v>0</v>
      </c>
      <c r="BI122" s="128">
        <f>IF($U$122="nulová",$N$122,0)</f>
        <v>0</v>
      </c>
      <c r="BJ122" s="6" t="s">
        <v>20</v>
      </c>
      <c r="BK122" s="128">
        <f>ROUND($L$122*$K$122,2)</f>
        <v>0</v>
      </c>
      <c r="BL122" s="6" t="s">
        <v>122</v>
      </c>
      <c r="BM122" s="6" t="s">
        <v>132</v>
      </c>
    </row>
    <row r="123" spans="2:65" s="6" customFormat="1" ht="27" customHeight="1">
      <c r="B123" s="20"/>
      <c r="C123" s="121" t="s">
        <v>133</v>
      </c>
      <c r="D123" s="121" t="s">
        <v>123</v>
      </c>
      <c r="E123" s="122" t="s">
        <v>134</v>
      </c>
      <c r="F123" s="181" t="s">
        <v>135</v>
      </c>
      <c r="G123" s="182"/>
      <c r="H123" s="182"/>
      <c r="I123" s="182"/>
      <c r="J123" s="123" t="s">
        <v>131</v>
      </c>
      <c r="K123" s="124">
        <v>383.2</v>
      </c>
      <c r="L123" s="183">
        <v>0</v>
      </c>
      <c r="M123" s="182"/>
      <c r="N123" s="183">
        <f>ROUND($L$123*$K$123,2)</f>
        <v>0</v>
      </c>
      <c r="O123" s="182"/>
      <c r="P123" s="182"/>
      <c r="Q123" s="182"/>
      <c r="R123" s="22"/>
      <c r="T123" s="125"/>
      <c r="U123" s="28" t="s">
        <v>39</v>
      </c>
      <c r="V123" s="126">
        <v>0.34</v>
      </c>
      <c r="W123" s="126">
        <f>$V$123*$K$123</f>
        <v>130.288</v>
      </c>
      <c r="X123" s="126">
        <v>0.0147</v>
      </c>
      <c r="Y123" s="126">
        <f>$X$123*$K$123</f>
        <v>5.633039999999999</v>
      </c>
      <c r="Z123" s="126">
        <v>0</v>
      </c>
      <c r="AA123" s="127">
        <f>$Z$123*$K$123</f>
        <v>0</v>
      </c>
      <c r="AR123" s="6" t="s">
        <v>122</v>
      </c>
      <c r="AT123" s="6" t="s">
        <v>123</v>
      </c>
      <c r="AU123" s="6" t="s">
        <v>86</v>
      </c>
      <c r="AY123" s="6" t="s">
        <v>121</v>
      </c>
      <c r="BE123" s="128">
        <f>IF($U$123="základní",$N$123,0)</f>
        <v>0</v>
      </c>
      <c r="BF123" s="128">
        <f>IF($U$123="snížená",$N$123,0)</f>
        <v>0</v>
      </c>
      <c r="BG123" s="128">
        <f>IF($U$123="zákl. přenesená",$N$123,0)</f>
        <v>0</v>
      </c>
      <c r="BH123" s="128">
        <f>IF($U$123="sníž. přenesená",$N$123,0)</f>
        <v>0</v>
      </c>
      <c r="BI123" s="128">
        <f>IF($U$123="nulová",$N$123,0)</f>
        <v>0</v>
      </c>
      <c r="BJ123" s="6" t="s">
        <v>20</v>
      </c>
      <c r="BK123" s="128">
        <f>ROUND($L$123*$K$123,2)</f>
        <v>0</v>
      </c>
      <c r="BL123" s="6" t="s">
        <v>122</v>
      </c>
      <c r="BM123" s="6" t="s">
        <v>136</v>
      </c>
    </row>
    <row r="124" spans="2:65" s="6" customFormat="1" ht="27" customHeight="1">
      <c r="B124" s="20"/>
      <c r="C124" s="121" t="s">
        <v>25</v>
      </c>
      <c r="D124" s="121" t="s">
        <v>123</v>
      </c>
      <c r="E124" s="122" t="s">
        <v>137</v>
      </c>
      <c r="F124" s="181" t="s">
        <v>138</v>
      </c>
      <c r="G124" s="182"/>
      <c r="H124" s="182"/>
      <c r="I124" s="182"/>
      <c r="J124" s="123" t="s">
        <v>131</v>
      </c>
      <c r="K124" s="124">
        <v>383.2</v>
      </c>
      <c r="L124" s="183">
        <v>0</v>
      </c>
      <c r="M124" s="182"/>
      <c r="N124" s="183">
        <f>ROUND($L$124*$K$124,2)</f>
        <v>0</v>
      </c>
      <c r="O124" s="182"/>
      <c r="P124" s="182"/>
      <c r="Q124" s="182"/>
      <c r="R124" s="22"/>
      <c r="T124" s="125"/>
      <c r="U124" s="28" t="s">
        <v>39</v>
      </c>
      <c r="V124" s="126">
        <v>0.19</v>
      </c>
      <c r="W124" s="126">
        <f>$V$124*$K$124</f>
        <v>72.80799999999999</v>
      </c>
      <c r="X124" s="126">
        <v>0.0006</v>
      </c>
      <c r="Y124" s="126">
        <f>$X$124*$K$124</f>
        <v>0.22991999999999999</v>
      </c>
      <c r="Z124" s="126">
        <v>0</v>
      </c>
      <c r="AA124" s="127">
        <f>$Z$124*$K$124</f>
        <v>0</v>
      </c>
      <c r="AR124" s="6" t="s">
        <v>122</v>
      </c>
      <c r="AT124" s="6" t="s">
        <v>123</v>
      </c>
      <c r="AU124" s="6" t="s">
        <v>86</v>
      </c>
      <c r="AY124" s="6" t="s">
        <v>121</v>
      </c>
      <c r="BE124" s="128">
        <f>IF($U$124="základní",$N$124,0)</f>
        <v>0</v>
      </c>
      <c r="BF124" s="128">
        <f>IF($U$124="snížená",$N$124,0)</f>
        <v>0</v>
      </c>
      <c r="BG124" s="128">
        <f>IF($U$124="zákl. přenesená",$N$124,0)</f>
        <v>0</v>
      </c>
      <c r="BH124" s="128">
        <f>IF($U$124="sníž. přenesená",$N$124,0)</f>
        <v>0</v>
      </c>
      <c r="BI124" s="128">
        <f>IF($U$124="nulová",$N$124,0)</f>
        <v>0</v>
      </c>
      <c r="BJ124" s="6" t="s">
        <v>20</v>
      </c>
      <c r="BK124" s="128">
        <f>ROUND($L$124*$K$124,2)</f>
        <v>0</v>
      </c>
      <c r="BL124" s="6" t="s">
        <v>122</v>
      </c>
      <c r="BM124" s="6" t="s">
        <v>139</v>
      </c>
    </row>
    <row r="125" spans="2:63" s="110" customFormat="1" ht="30.75" customHeight="1">
      <c r="B125" s="111"/>
      <c r="C125" s="112"/>
      <c r="D125" s="120" t="s">
        <v>100</v>
      </c>
      <c r="E125" s="120"/>
      <c r="F125" s="120"/>
      <c r="G125" s="120"/>
      <c r="H125" s="120"/>
      <c r="I125" s="120"/>
      <c r="J125" s="120"/>
      <c r="K125" s="120"/>
      <c r="L125" s="120"/>
      <c r="M125" s="120"/>
      <c r="N125" s="187">
        <f>$BK$125</f>
        <v>0</v>
      </c>
      <c r="O125" s="186"/>
      <c r="P125" s="186"/>
      <c r="Q125" s="186"/>
      <c r="R125" s="114"/>
      <c r="T125" s="115"/>
      <c r="U125" s="112"/>
      <c r="V125" s="112"/>
      <c r="W125" s="116">
        <f>SUM($W$126:$W$130)</f>
        <v>336.12399999999997</v>
      </c>
      <c r="X125" s="112"/>
      <c r="Y125" s="116">
        <f>SUM($Y$126:$Y$130)</f>
        <v>0</v>
      </c>
      <c r="Z125" s="112"/>
      <c r="AA125" s="117">
        <f>SUM($AA$126:$AA$130)</f>
        <v>27.590399999999995</v>
      </c>
      <c r="AR125" s="118" t="s">
        <v>20</v>
      </c>
      <c r="AT125" s="118" t="s">
        <v>73</v>
      </c>
      <c r="AU125" s="118" t="s">
        <v>20</v>
      </c>
      <c r="AY125" s="118" t="s">
        <v>121</v>
      </c>
      <c r="BK125" s="119">
        <f>SUM($BK$126:$BK$130)</f>
        <v>0</v>
      </c>
    </row>
    <row r="126" spans="2:65" s="6" customFormat="1" ht="39" customHeight="1">
      <c r="B126" s="20"/>
      <c r="C126" s="121" t="s">
        <v>86</v>
      </c>
      <c r="D126" s="121" t="s">
        <v>123</v>
      </c>
      <c r="E126" s="122" t="s">
        <v>140</v>
      </c>
      <c r="F126" s="181" t="s">
        <v>141</v>
      </c>
      <c r="G126" s="182"/>
      <c r="H126" s="182"/>
      <c r="I126" s="182"/>
      <c r="J126" s="123" t="s">
        <v>131</v>
      </c>
      <c r="K126" s="124">
        <v>366</v>
      </c>
      <c r="L126" s="183">
        <v>0</v>
      </c>
      <c r="M126" s="182"/>
      <c r="N126" s="183">
        <f>ROUND($L$126*$K$126,2)</f>
        <v>0</v>
      </c>
      <c r="O126" s="182"/>
      <c r="P126" s="182"/>
      <c r="Q126" s="182"/>
      <c r="R126" s="22"/>
      <c r="T126" s="125"/>
      <c r="U126" s="28" t="s">
        <v>39</v>
      </c>
      <c r="V126" s="126">
        <v>0.162</v>
      </c>
      <c r="W126" s="126">
        <f>$V$126*$K$126</f>
        <v>59.292</v>
      </c>
      <c r="X126" s="126">
        <v>0</v>
      </c>
      <c r="Y126" s="126">
        <f>$X$126*$K$126</f>
        <v>0</v>
      </c>
      <c r="Z126" s="126">
        <v>0</v>
      </c>
      <c r="AA126" s="127">
        <f>$Z$126*$K$126</f>
        <v>0</v>
      </c>
      <c r="AR126" s="6" t="s">
        <v>122</v>
      </c>
      <c r="AT126" s="6" t="s">
        <v>123</v>
      </c>
      <c r="AU126" s="6" t="s">
        <v>86</v>
      </c>
      <c r="AY126" s="6" t="s">
        <v>121</v>
      </c>
      <c r="BE126" s="128">
        <f>IF($U$126="základní",$N$126,0)</f>
        <v>0</v>
      </c>
      <c r="BF126" s="128">
        <f>IF($U$126="snížená",$N$126,0)</f>
        <v>0</v>
      </c>
      <c r="BG126" s="128">
        <f>IF($U$126="zákl. přenesená",$N$126,0)</f>
        <v>0</v>
      </c>
      <c r="BH126" s="128">
        <f>IF($U$126="sníž. přenesená",$N$126,0)</f>
        <v>0</v>
      </c>
      <c r="BI126" s="128">
        <f>IF($U$126="nulová",$N$126,0)</f>
        <v>0</v>
      </c>
      <c r="BJ126" s="6" t="s">
        <v>20</v>
      </c>
      <c r="BK126" s="128">
        <f>ROUND($L$126*$K$126,2)</f>
        <v>0</v>
      </c>
      <c r="BL126" s="6" t="s">
        <v>122</v>
      </c>
      <c r="BM126" s="6" t="s">
        <v>142</v>
      </c>
    </row>
    <row r="127" spans="2:65" s="6" customFormat="1" ht="39" customHeight="1">
      <c r="B127" s="20"/>
      <c r="C127" s="121" t="s">
        <v>143</v>
      </c>
      <c r="D127" s="121" t="s">
        <v>123</v>
      </c>
      <c r="E127" s="122" t="s">
        <v>144</v>
      </c>
      <c r="F127" s="181" t="s">
        <v>145</v>
      </c>
      <c r="G127" s="182"/>
      <c r="H127" s="182"/>
      <c r="I127" s="182"/>
      <c r="J127" s="123" t="s">
        <v>131</v>
      </c>
      <c r="K127" s="124">
        <v>21960</v>
      </c>
      <c r="L127" s="183">
        <v>0</v>
      </c>
      <c r="M127" s="182"/>
      <c r="N127" s="183">
        <f>ROUND($L$127*$K$127,2)</f>
        <v>0</v>
      </c>
      <c r="O127" s="182"/>
      <c r="P127" s="182"/>
      <c r="Q127" s="182"/>
      <c r="R127" s="22"/>
      <c r="T127" s="125"/>
      <c r="U127" s="28" t="s">
        <v>39</v>
      </c>
      <c r="V127" s="126">
        <v>0</v>
      </c>
      <c r="W127" s="126">
        <f>$V$127*$K$127</f>
        <v>0</v>
      </c>
      <c r="X127" s="126">
        <v>0</v>
      </c>
      <c r="Y127" s="126">
        <f>$X$127*$K$127</f>
        <v>0</v>
      </c>
      <c r="Z127" s="126">
        <v>0</v>
      </c>
      <c r="AA127" s="127">
        <f>$Z$127*$K$127</f>
        <v>0</v>
      </c>
      <c r="AR127" s="6" t="s">
        <v>122</v>
      </c>
      <c r="AT127" s="6" t="s">
        <v>123</v>
      </c>
      <c r="AU127" s="6" t="s">
        <v>86</v>
      </c>
      <c r="AY127" s="6" t="s">
        <v>121</v>
      </c>
      <c r="BE127" s="128">
        <f>IF($U$127="základní",$N$127,0)</f>
        <v>0</v>
      </c>
      <c r="BF127" s="128">
        <f>IF($U$127="snížená",$N$127,0)</f>
        <v>0</v>
      </c>
      <c r="BG127" s="128">
        <f>IF($U$127="zákl. přenesená",$N$127,0)</f>
        <v>0</v>
      </c>
      <c r="BH127" s="128">
        <f>IF($U$127="sníž. přenesená",$N$127,0)</f>
        <v>0</v>
      </c>
      <c r="BI127" s="128">
        <f>IF($U$127="nulová",$N$127,0)</f>
        <v>0</v>
      </c>
      <c r="BJ127" s="6" t="s">
        <v>20</v>
      </c>
      <c r="BK127" s="128">
        <f>ROUND($L$127*$K$127,2)</f>
        <v>0</v>
      </c>
      <c r="BL127" s="6" t="s">
        <v>122</v>
      </c>
      <c r="BM127" s="6" t="s">
        <v>146</v>
      </c>
    </row>
    <row r="128" spans="2:65" s="6" customFormat="1" ht="39" customHeight="1">
      <c r="B128" s="20"/>
      <c r="C128" s="121" t="s">
        <v>147</v>
      </c>
      <c r="D128" s="121" t="s">
        <v>123</v>
      </c>
      <c r="E128" s="122" t="s">
        <v>148</v>
      </c>
      <c r="F128" s="181" t="s">
        <v>149</v>
      </c>
      <c r="G128" s="182"/>
      <c r="H128" s="182"/>
      <c r="I128" s="182"/>
      <c r="J128" s="123" t="s">
        <v>131</v>
      </c>
      <c r="K128" s="124">
        <v>366</v>
      </c>
      <c r="L128" s="183">
        <v>0</v>
      </c>
      <c r="M128" s="182"/>
      <c r="N128" s="183">
        <f>ROUND($L$128*$K$128,2)</f>
        <v>0</v>
      </c>
      <c r="O128" s="182"/>
      <c r="P128" s="182"/>
      <c r="Q128" s="182"/>
      <c r="R128" s="22"/>
      <c r="T128" s="125"/>
      <c r="U128" s="28" t="s">
        <v>39</v>
      </c>
      <c r="V128" s="126">
        <v>0.102</v>
      </c>
      <c r="W128" s="126">
        <f>$V$128*$K$128</f>
        <v>37.332</v>
      </c>
      <c r="X128" s="126">
        <v>0</v>
      </c>
      <c r="Y128" s="126">
        <f>$X$128*$K$128</f>
        <v>0</v>
      </c>
      <c r="Z128" s="126">
        <v>0</v>
      </c>
      <c r="AA128" s="127">
        <f>$Z$128*$K$128</f>
        <v>0</v>
      </c>
      <c r="AR128" s="6" t="s">
        <v>122</v>
      </c>
      <c r="AT128" s="6" t="s">
        <v>123</v>
      </c>
      <c r="AU128" s="6" t="s">
        <v>86</v>
      </c>
      <c r="AY128" s="6" t="s">
        <v>121</v>
      </c>
      <c r="BE128" s="128">
        <f>IF($U$128="základní",$N$128,0)</f>
        <v>0</v>
      </c>
      <c r="BF128" s="128">
        <f>IF($U$128="snížená",$N$128,0)</f>
        <v>0</v>
      </c>
      <c r="BG128" s="128">
        <f>IF($U$128="zákl. přenesená",$N$128,0)</f>
        <v>0</v>
      </c>
      <c r="BH128" s="128">
        <f>IF($U$128="sníž. přenesená",$N$128,0)</f>
        <v>0</v>
      </c>
      <c r="BI128" s="128">
        <f>IF($U$128="nulová",$N$128,0)</f>
        <v>0</v>
      </c>
      <c r="BJ128" s="6" t="s">
        <v>20</v>
      </c>
      <c r="BK128" s="128">
        <f>ROUND($L$128*$K$128,2)</f>
        <v>0</v>
      </c>
      <c r="BL128" s="6" t="s">
        <v>122</v>
      </c>
      <c r="BM128" s="6" t="s">
        <v>150</v>
      </c>
    </row>
    <row r="129" spans="2:65" s="6" customFormat="1" ht="39" customHeight="1">
      <c r="B129" s="20"/>
      <c r="C129" s="121" t="s">
        <v>20</v>
      </c>
      <c r="D129" s="121" t="s">
        <v>123</v>
      </c>
      <c r="E129" s="122" t="s">
        <v>151</v>
      </c>
      <c r="F129" s="181" t="s">
        <v>152</v>
      </c>
      <c r="G129" s="182"/>
      <c r="H129" s="182"/>
      <c r="I129" s="182"/>
      <c r="J129" s="123" t="s">
        <v>131</v>
      </c>
      <c r="K129" s="124">
        <v>383.2</v>
      </c>
      <c r="L129" s="183">
        <v>0</v>
      </c>
      <c r="M129" s="182"/>
      <c r="N129" s="183">
        <f>ROUND($L$129*$K$129,2)</f>
        <v>0</v>
      </c>
      <c r="O129" s="182"/>
      <c r="P129" s="182"/>
      <c r="Q129" s="182"/>
      <c r="R129" s="22"/>
      <c r="T129" s="125"/>
      <c r="U129" s="28" t="s">
        <v>39</v>
      </c>
      <c r="V129" s="126">
        <v>0.352</v>
      </c>
      <c r="W129" s="126">
        <f>$V$129*$K$129</f>
        <v>134.88639999999998</v>
      </c>
      <c r="X129" s="126">
        <v>0</v>
      </c>
      <c r="Y129" s="126">
        <f>$X$129*$K$129</f>
        <v>0</v>
      </c>
      <c r="Z129" s="126">
        <v>0.072</v>
      </c>
      <c r="AA129" s="127">
        <f>$Z$129*$K$129</f>
        <v>27.590399999999995</v>
      </c>
      <c r="AR129" s="6" t="s">
        <v>122</v>
      </c>
      <c r="AT129" s="6" t="s">
        <v>123</v>
      </c>
      <c r="AU129" s="6" t="s">
        <v>86</v>
      </c>
      <c r="AY129" s="6" t="s">
        <v>121</v>
      </c>
      <c r="BE129" s="128">
        <f>IF($U$129="základní",$N$129,0)</f>
        <v>0</v>
      </c>
      <c r="BF129" s="128">
        <f>IF($U$129="snížená",$N$129,0)</f>
        <v>0</v>
      </c>
      <c r="BG129" s="128">
        <f>IF($U$129="zákl. přenesená",$N$129,0)</f>
        <v>0</v>
      </c>
      <c r="BH129" s="128">
        <f>IF($U$129="sníž. přenesená",$N$129,0)</f>
        <v>0</v>
      </c>
      <c r="BI129" s="128">
        <f>IF($U$129="nulová",$N$129,0)</f>
        <v>0</v>
      </c>
      <c r="BJ129" s="6" t="s">
        <v>20</v>
      </c>
      <c r="BK129" s="128">
        <f>ROUND($L$129*$K$129,2)</f>
        <v>0</v>
      </c>
      <c r="BL129" s="6" t="s">
        <v>122</v>
      </c>
      <c r="BM129" s="6" t="s">
        <v>153</v>
      </c>
    </row>
    <row r="130" spans="2:65" s="6" customFormat="1" ht="27" customHeight="1">
      <c r="B130" s="20"/>
      <c r="C130" s="121" t="s">
        <v>154</v>
      </c>
      <c r="D130" s="121" t="s">
        <v>123</v>
      </c>
      <c r="E130" s="122" t="s">
        <v>155</v>
      </c>
      <c r="F130" s="181" t="s">
        <v>156</v>
      </c>
      <c r="G130" s="182"/>
      <c r="H130" s="182"/>
      <c r="I130" s="182"/>
      <c r="J130" s="123" t="s">
        <v>131</v>
      </c>
      <c r="K130" s="124">
        <v>383.2</v>
      </c>
      <c r="L130" s="183">
        <v>0</v>
      </c>
      <c r="M130" s="182"/>
      <c r="N130" s="183">
        <f>ROUND($L$130*$K$130,2)</f>
        <v>0</v>
      </c>
      <c r="O130" s="182"/>
      <c r="P130" s="182"/>
      <c r="Q130" s="182"/>
      <c r="R130" s="22"/>
      <c r="T130" s="125"/>
      <c r="U130" s="28" t="s">
        <v>39</v>
      </c>
      <c r="V130" s="126">
        <v>0.273</v>
      </c>
      <c r="W130" s="126">
        <f>$V$130*$K$130</f>
        <v>104.6136</v>
      </c>
      <c r="X130" s="126">
        <v>0</v>
      </c>
      <c r="Y130" s="126">
        <f>$X$130*$K$130</f>
        <v>0</v>
      </c>
      <c r="Z130" s="126">
        <v>0</v>
      </c>
      <c r="AA130" s="127">
        <f>$Z$130*$K$130</f>
        <v>0</v>
      </c>
      <c r="AR130" s="6" t="s">
        <v>122</v>
      </c>
      <c r="AT130" s="6" t="s">
        <v>123</v>
      </c>
      <c r="AU130" s="6" t="s">
        <v>86</v>
      </c>
      <c r="AY130" s="6" t="s">
        <v>121</v>
      </c>
      <c r="BE130" s="128">
        <f>IF($U$130="základní",$N$130,0)</f>
        <v>0</v>
      </c>
      <c r="BF130" s="128">
        <f>IF($U$130="snížená",$N$130,0)</f>
        <v>0</v>
      </c>
      <c r="BG130" s="128">
        <f>IF($U$130="zákl. přenesená",$N$130,0)</f>
        <v>0</v>
      </c>
      <c r="BH130" s="128">
        <f>IF($U$130="sníž. přenesená",$N$130,0)</f>
        <v>0</v>
      </c>
      <c r="BI130" s="128">
        <f>IF($U$130="nulová",$N$130,0)</f>
        <v>0</v>
      </c>
      <c r="BJ130" s="6" t="s">
        <v>20</v>
      </c>
      <c r="BK130" s="128">
        <f>ROUND($L$130*$K$130,2)</f>
        <v>0</v>
      </c>
      <c r="BL130" s="6" t="s">
        <v>122</v>
      </c>
      <c r="BM130" s="6" t="s">
        <v>157</v>
      </c>
    </row>
    <row r="131" spans="2:63" s="110" customFormat="1" ht="30.75" customHeight="1">
      <c r="B131" s="111"/>
      <c r="C131" s="112"/>
      <c r="D131" s="120" t="s">
        <v>101</v>
      </c>
      <c r="E131" s="120"/>
      <c r="F131" s="120"/>
      <c r="G131" s="120"/>
      <c r="H131" s="120"/>
      <c r="I131" s="120"/>
      <c r="J131" s="120"/>
      <c r="K131" s="120"/>
      <c r="L131" s="120"/>
      <c r="M131" s="120"/>
      <c r="N131" s="187">
        <f>$BK$131</f>
        <v>0</v>
      </c>
      <c r="O131" s="186"/>
      <c r="P131" s="186"/>
      <c r="Q131" s="186"/>
      <c r="R131" s="114"/>
      <c r="T131" s="115"/>
      <c r="U131" s="112"/>
      <c r="V131" s="112"/>
      <c r="W131" s="116">
        <f>$W$132</f>
        <v>3.970866</v>
      </c>
      <c r="X131" s="112"/>
      <c r="Y131" s="116">
        <f>$Y$132</f>
        <v>0</v>
      </c>
      <c r="Z131" s="112"/>
      <c r="AA131" s="117">
        <f>$AA$132</f>
        <v>0</v>
      </c>
      <c r="AR131" s="118" t="s">
        <v>20</v>
      </c>
      <c r="AT131" s="118" t="s">
        <v>73</v>
      </c>
      <c r="AU131" s="118" t="s">
        <v>20</v>
      </c>
      <c r="AY131" s="118" t="s">
        <v>121</v>
      </c>
      <c r="BK131" s="119">
        <f>$BK$132</f>
        <v>0</v>
      </c>
    </row>
    <row r="132" spans="2:65" s="6" customFormat="1" ht="15.75" customHeight="1">
      <c r="B132" s="20"/>
      <c r="C132" s="121" t="s">
        <v>158</v>
      </c>
      <c r="D132" s="121" t="s">
        <v>123</v>
      </c>
      <c r="E132" s="122" t="s">
        <v>159</v>
      </c>
      <c r="F132" s="181" t="s">
        <v>160</v>
      </c>
      <c r="G132" s="182"/>
      <c r="H132" s="182"/>
      <c r="I132" s="182"/>
      <c r="J132" s="123" t="s">
        <v>161</v>
      </c>
      <c r="K132" s="124">
        <v>12.487</v>
      </c>
      <c r="L132" s="183">
        <v>0</v>
      </c>
      <c r="M132" s="182"/>
      <c r="N132" s="183">
        <f>ROUND($L$132*$K$132,2)</f>
        <v>0</v>
      </c>
      <c r="O132" s="182"/>
      <c r="P132" s="182"/>
      <c r="Q132" s="182"/>
      <c r="R132" s="22"/>
      <c r="T132" s="125"/>
      <c r="U132" s="28" t="s">
        <v>39</v>
      </c>
      <c r="V132" s="126">
        <v>0.318</v>
      </c>
      <c r="W132" s="126">
        <f>$V$132*$K$132</f>
        <v>3.970866</v>
      </c>
      <c r="X132" s="126">
        <v>0</v>
      </c>
      <c r="Y132" s="126">
        <f>$X$132*$K$132</f>
        <v>0</v>
      </c>
      <c r="Z132" s="126">
        <v>0</v>
      </c>
      <c r="AA132" s="127">
        <f>$Z$132*$K$132</f>
        <v>0</v>
      </c>
      <c r="AR132" s="6" t="s">
        <v>122</v>
      </c>
      <c r="AT132" s="6" t="s">
        <v>123</v>
      </c>
      <c r="AU132" s="6" t="s">
        <v>86</v>
      </c>
      <c r="AY132" s="6" t="s">
        <v>121</v>
      </c>
      <c r="BE132" s="128">
        <f>IF($U$132="základní",$N$132,0)</f>
        <v>0</v>
      </c>
      <c r="BF132" s="128">
        <f>IF($U$132="snížená",$N$132,0)</f>
        <v>0</v>
      </c>
      <c r="BG132" s="128">
        <f>IF($U$132="zákl. přenesená",$N$132,0)</f>
        <v>0</v>
      </c>
      <c r="BH132" s="128">
        <f>IF($U$132="sníž. přenesená",$N$132,0)</f>
        <v>0</v>
      </c>
      <c r="BI132" s="128">
        <f>IF($U$132="nulová",$N$132,0)</f>
        <v>0</v>
      </c>
      <c r="BJ132" s="6" t="s">
        <v>20</v>
      </c>
      <c r="BK132" s="128">
        <f>ROUND($L$132*$K$132,2)</f>
        <v>0</v>
      </c>
      <c r="BL132" s="6" t="s">
        <v>122</v>
      </c>
      <c r="BM132" s="6" t="s">
        <v>162</v>
      </c>
    </row>
    <row r="133" spans="2:63" s="110" customFormat="1" ht="37.5" customHeight="1">
      <c r="B133" s="111"/>
      <c r="C133" s="112"/>
      <c r="D133" s="113" t="s">
        <v>102</v>
      </c>
      <c r="E133" s="113"/>
      <c r="F133" s="113"/>
      <c r="G133" s="113"/>
      <c r="H133" s="113"/>
      <c r="I133" s="113"/>
      <c r="J133" s="113"/>
      <c r="K133" s="113"/>
      <c r="L133" s="113"/>
      <c r="M133" s="113"/>
      <c r="N133" s="185">
        <f>$BK$133</f>
        <v>0</v>
      </c>
      <c r="O133" s="186"/>
      <c r="P133" s="186"/>
      <c r="Q133" s="186"/>
      <c r="R133" s="114"/>
      <c r="T133" s="115"/>
      <c r="U133" s="112"/>
      <c r="V133" s="112"/>
      <c r="W133" s="116">
        <f>$W$134+$W$136</f>
        <v>0</v>
      </c>
      <c r="X133" s="112"/>
      <c r="Y133" s="116">
        <f>$Y$134+$Y$136</f>
        <v>0</v>
      </c>
      <c r="Z133" s="112"/>
      <c r="AA133" s="117">
        <f>$AA$134+$AA$136</f>
        <v>0</v>
      </c>
      <c r="AR133" s="118" t="s">
        <v>154</v>
      </c>
      <c r="AT133" s="118" t="s">
        <v>73</v>
      </c>
      <c r="AU133" s="118" t="s">
        <v>74</v>
      </c>
      <c r="AY133" s="118" t="s">
        <v>121</v>
      </c>
      <c r="BK133" s="119">
        <f>$BK$134+$BK$136</f>
        <v>0</v>
      </c>
    </row>
    <row r="134" spans="2:63" s="110" customFormat="1" ht="21" customHeight="1">
      <c r="B134" s="111"/>
      <c r="C134" s="112"/>
      <c r="D134" s="120" t="s">
        <v>103</v>
      </c>
      <c r="E134" s="120"/>
      <c r="F134" s="120"/>
      <c r="G134" s="120"/>
      <c r="H134" s="120"/>
      <c r="I134" s="120"/>
      <c r="J134" s="120"/>
      <c r="K134" s="120"/>
      <c r="L134" s="120"/>
      <c r="M134" s="120"/>
      <c r="N134" s="187">
        <f>$BK$134</f>
        <v>0</v>
      </c>
      <c r="O134" s="186"/>
      <c r="P134" s="186"/>
      <c r="Q134" s="186"/>
      <c r="R134" s="114"/>
      <c r="T134" s="115"/>
      <c r="U134" s="112"/>
      <c r="V134" s="112"/>
      <c r="W134" s="116">
        <f>$W$135</f>
        <v>0</v>
      </c>
      <c r="X134" s="112"/>
      <c r="Y134" s="116">
        <f>$Y$135</f>
        <v>0</v>
      </c>
      <c r="Z134" s="112"/>
      <c r="AA134" s="117">
        <f>$AA$135</f>
        <v>0</v>
      </c>
      <c r="AR134" s="118" t="s">
        <v>154</v>
      </c>
      <c r="AT134" s="118" t="s">
        <v>73</v>
      </c>
      <c r="AU134" s="118" t="s">
        <v>20</v>
      </c>
      <c r="AY134" s="118" t="s">
        <v>121</v>
      </c>
      <c r="BK134" s="119">
        <f>$BK$135</f>
        <v>0</v>
      </c>
    </row>
    <row r="135" spans="2:65" s="6" customFormat="1" ht="15.75" customHeight="1">
      <c r="B135" s="20"/>
      <c r="C135" s="121" t="s">
        <v>163</v>
      </c>
      <c r="D135" s="121" t="s">
        <v>123</v>
      </c>
      <c r="E135" s="122" t="s">
        <v>164</v>
      </c>
      <c r="F135" s="181" t="s">
        <v>165</v>
      </c>
      <c r="G135" s="182"/>
      <c r="H135" s="182"/>
      <c r="I135" s="182"/>
      <c r="J135" s="123" t="s">
        <v>166</v>
      </c>
      <c r="K135" s="124">
        <v>1</v>
      </c>
      <c r="L135" s="183">
        <v>0</v>
      </c>
      <c r="M135" s="182"/>
      <c r="N135" s="183">
        <f>ROUND($L$135*$K$135,2)</f>
        <v>0</v>
      </c>
      <c r="O135" s="182"/>
      <c r="P135" s="182"/>
      <c r="Q135" s="182"/>
      <c r="R135" s="22"/>
      <c r="T135" s="125"/>
      <c r="U135" s="28" t="s">
        <v>39</v>
      </c>
      <c r="V135" s="126">
        <v>0</v>
      </c>
      <c r="W135" s="126">
        <f>$V$135*$K$135</f>
        <v>0</v>
      </c>
      <c r="X135" s="126">
        <v>0</v>
      </c>
      <c r="Y135" s="126">
        <f>$X$135*$K$135</f>
        <v>0</v>
      </c>
      <c r="Z135" s="126">
        <v>0</v>
      </c>
      <c r="AA135" s="127">
        <f>$Z$135*$K$135</f>
        <v>0</v>
      </c>
      <c r="AR135" s="6" t="s">
        <v>167</v>
      </c>
      <c r="AT135" s="6" t="s">
        <v>123</v>
      </c>
      <c r="AU135" s="6" t="s">
        <v>86</v>
      </c>
      <c r="AY135" s="6" t="s">
        <v>121</v>
      </c>
      <c r="BE135" s="128">
        <f>IF($U$135="základní",$N$135,0)</f>
        <v>0</v>
      </c>
      <c r="BF135" s="128">
        <f>IF($U$135="snížená",$N$135,0)</f>
        <v>0</v>
      </c>
      <c r="BG135" s="128">
        <f>IF($U$135="zákl. přenesená",$N$135,0)</f>
        <v>0</v>
      </c>
      <c r="BH135" s="128">
        <f>IF($U$135="sníž. přenesená",$N$135,0)</f>
        <v>0</v>
      </c>
      <c r="BI135" s="128">
        <f>IF($U$135="nulová",$N$135,0)</f>
        <v>0</v>
      </c>
      <c r="BJ135" s="6" t="s">
        <v>20</v>
      </c>
      <c r="BK135" s="128">
        <f>ROUND($L$135*$K$135,2)</f>
        <v>0</v>
      </c>
      <c r="BL135" s="6" t="s">
        <v>167</v>
      </c>
      <c r="BM135" s="6" t="s">
        <v>168</v>
      </c>
    </row>
    <row r="136" spans="2:63" s="110" customFormat="1" ht="30.75" customHeight="1">
      <c r="B136" s="111"/>
      <c r="C136" s="112"/>
      <c r="D136" s="120" t="s">
        <v>104</v>
      </c>
      <c r="E136" s="120"/>
      <c r="F136" s="120"/>
      <c r="G136" s="120"/>
      <c r="H136" s="120"/>
      <c r="I136" s="120"/>
      <c r="J136" s="120"/>
      <c r="K136" s="120"/>
      <c r="L136" s="120"/>
      <c r="M136" s="120"/>
      <c r="N136" s="187">
        <f>$BK$136</f>
        <v>0</v>
      </c>
      <c r="O136" s="186"/>
      <c r="P136" s="186"/>
      <c r="Q136" s="186"/>
      <c r="R136" s="114"/>
      <c r="T136" s="115"/>
      <c r="U136" s="112"/>
      <c r="V136" s="112"/>
      <c r="W136" s="116">
        <f>$W$137</f>
        <v>0</v>
      </c>
      <c r="X136" s="112"/>
      <c r="Y136" s="116">
        <f>$Y$137</f>
        <v>0</v>
      </c>
      <c r="Z136" s="112"/>
      <c r="AA136" s="117">
        <f>$AA$137</f>
        <v>0</v>
      </c>
      <c r="AR136" s="118" t="s">
        <v>154</v>
      </c>
      <c r="AT136" s="118" t="s">
        <v>73</v>
      </c>
      <c r="AU136" s="118" t="s">
        <v>20</v>
      </c>
      <c r="AY136" s="118" t="s">
        <v>121</v>
      </c>
      <c r="BK136" s="119">
        <f>$BK$137</f>
        <v>0</v>
      </c>
    </row>
    <row r="137" spans="2:65" s="6" customFormat="1" ht="27" customHeight="1">
      <c r="B137" s="20"/>
      <c r="C137" s="121" t="s">
        <v>169</v>
      </c>
      <c r="D137" s="121" t="s">
        <v>123</v>
      </c>
      <c r="E137" s="122" t="s">
        <v>170</v>
      </c>
      <c r="F137" s="181" t="s">
        <v>171</v>
      </c>
      <c r="G137" s="182"/>
      <c r="H137" s="182"/>
      <c r="I137" s="182"/>
      <c r="J137" s="123" t="s">
        <v>172</v>
      </c>
      <c r="K137" s="124">
        <v>2400</v>
      </c>
      <c r="L137" s="183">
        <v>0</v>
      </c>
      <c r="M137" s="182"/>
      <c r="N137" s="183">
        <f>ROUND($L$137*$K$137,2)</f>
        <v>0</v>
      </c>
      <c r="O137" s="182"/>
      <c r="P137" s="182"/>
      <c r="Q137" s="182"/>
      <c r="R137" s="22"/>
      <c r="T137" s="125"/>
      <c r="U137" s="129" t="s">
        <v>39</v>
      </c>
      <c r="V137" s="130">
        <v>0</v>
      </c>
      <c r="W137" s="130">
        <f>$V$137*$K$137</f>
        <v>0</v>
      </c>
      <c r="X137" s="130">
        <v>0</v>
      </c>
      <c r="Y137" s="130">
        <f>$X$137*$K$137</f>
        <v>0</v>
      </c>
      <c r="Z137" s="130">
        <v>0</v>
      </c>
      <c r="AA137" s="131">
        <f>$Z$137*$K$137</f>
        <v>0</v>
      </c>
      <c r="AR137" s="6" t="s">
        <v>167</v>
      </c>
      <c r="AT137" s="6" t="s">
        <v>123</v>
      </c>
      <c r="AU137" s="6" t="s">
        <v>86</v>
      </c>
      <c r="AY137" s="6" t="s">
        <v>121</v>
      </c>
      <c r="BE137" s="128">
        <f>IF($U$137="základní",$N$137,0)</f>
        <v>0</v>
      </c>
      <c r="BF137" s="128">
        <f>IF($U$137="snížená",$N$137,0)</f>
        <v>0</v>
      </c>
      <c r="BG137" s="128">
        <f>IF($U$137="zákl. přenesená",$N$137,0)</f>
        <v>0</v>
      </c>
      <c r="BH137" s="128">
        <f>IF($U$137="sníž. přenesená",$N$137,0)</f>
        <v>0</v>
      </c>
      <c r="BI137" s="128">
        <f>IF($U$137="nulová",$N$137,0)</f>
        <v>0</v>
      </c>
      <c r="BJ137" s="6" t="s">
        <v>20</v>
      </c>
      <c r="BK137" s="128">
        <f>ROUND($L$137*$K$137,2)</f>
        <v>0</v>
      </c>
      <c r="BL137" s="6" t="s">
        <v>167</v>
      </c>
      <c r="BM137" s="6" t="s">
        <v>173</v>
      </c>
    </row>
    <row r="138" spans="2:18" s="6" customFormat="1" ht="7.5" customHeight="1">
      <c r="B138" s="43"/>
      <c r="C138" s="44"/>
      <c r="D138" s="44"/>
      <c r="E138" s="44"/>
      <c r="F138" s="44"/>
      <c r="G138" s="44"/>
      <c r="H138" s="44"/>
      <c r="I138" s="44"/>
      <c r="J138" s="44"/>
      <c r="K138" s="44"/>
      <c r="L138" s="44"/>
      <c r="M138" s="44"/>
      <c r="N138" s="44"/>
      <c r="O138" s="44"/>
      <c r="P138" s="44"/>
      <c r="Q138" s="44"/>
      <c r="R138" s="45"/>
    </row>
    <row r="139" s="2" customFormat="1" ht="14.25" customHeight="1"/>
  </sheetData>
  <sheetProtection password="CC35" sheet="1" objects="1" scenarios="1" formatColumns="0" formatRows="0" sort="0" autoFilter="0"/>
  <mergeCells count="103">
    <mergeCell ref="N133:Q133"/>
    <mergeCell ref="N134:Q134"/>
    <mergeCell ref="N136:Q136"/>
    <mergeCell ref="H1:K1"/>
    <mergeCell ref="S2:AC2"/>
    <mergeCell ref="N117:Q117"/>
    <mergeCell ref="N118:Q118"/>
    <mergeCell ref="N119:Q119"/>
    <mergeCell ref="N121:Q121"/>
    <mergeCell ref="N125:Q125"/>
    <mergeCell ref="N131:Q131"/>
    <mergeCell ref="F135:I135"/>
    <mergeCell ref="L135:M135"/>
    <mergeCell ref="N135:Q135"/>
    <mergeCell ref="F137:I137"/>
    <mergeCell ref="L137:M137"/>
    <mergeCell ref="N137:Q137"/>
    <mergeCell ref="F130:I130"/>
    <mergeCell ref="L130:M130"/>
    <mergeCell ref="N130:Q130"/>
    <mergeCell ref="F132:I132"/>
    <mergeCell ref="L132:M132"/>
    <mergeCell ref="N132:Q132"/>
    <mergeCell ref="F128:I128"/>
    <mergeCell ref="L128:M128"/>
    <mergeCell ref="N128:Q128"/>
    <mergeCell ref="F129:I129"/>
    <mergeCell ref="L129:M129"/>
    <mergeCell ref="N129:Q129"/>
    <mergeCell ref="F126:I126"/>
    <mergeCell ref="L126:M126"/>
    <mergeCell ref="N126:Q126"/>
    <mergeCell ref="F127:I127"/>
    <mergeCell ref="L127:M127"/>
    <mergeCell ref="N127:Q127"/>
    <mergeCell ref="F123:I123"/>
    <mergeCell ref="L123:M123"/>
    <mergeCell ref="N123:Q123"/>
    <mergeCell ref="F124:I124"/>
    <mergeCell ref="L124:M124"/>
    <mergeCell ref="N124:Q124"/>
    <mergeCell ref="F120:I120"/>
    <mergeCell ref="L120:M120"/>
    <mergeCell ref="N120:Q120"/>
    <mergeCell ref="F122:I122"/>
    <mergeCell ref="L122:M122"/>
    <mergeCell ref="N122:Q122"/>
    <mergeCell ref="F109:P109"/>
    <mergeCell ref="M111:P111"/>
    <mergeCell ref="M113:Q113"/>
    <mergeCell ref="M114:Q114"/>
    <mergeCell ref="F116:I116"/>
    <mergeCell ref="L116:M116"/>
    <mergeCell ref="N116:Q116"/>
    <mergeCell ref="N95:Q95"/>
    <mergeCell ref="N96:Q96"/>
    <mergeCell ref="N98:Q98"/>
    <mergeCell ref="L100:Q100"/>
    <mergeCell ref="C106:Q106"/>
    <mergeCell ref="F108:P108"/>
    <mergeCell ref="N89:Q89"/>
    <mergeCell ref="N90:Q90"/>
    <mergeCell ref="N91:Q91"/>
    <mergeCell ref="N92:Q92"/>
    <mergeCell ref="N93:Q93"/>
    <mergeCell ref="N94:Q94"/>
    <mergeCell ref="M81:P81"/>
    <mergeCell ref="M83:Q83"/>
    <mergeCell ref="M84:Q84"/>
    <mergeCell ref="C86:G86"/>
    <mergeCell ref="N86:Q86"/>
    <mergeCell ref="N88:Q88"/>
    <mergeCell ref="H36:J36"/>
    <mergeCell ref="M36:P36"/>
    <mergeCell ref="L38:P38"/>
    <mergeCell ref="C76:Q76"/>
    <mergeCell ref="F78:P78"/>
    <mergeCell ref="F79:P79"/>
    <mergeCell ref="H33:J33"/>
    <mergeCell ref="M33:P33"/>
    <mergeCell ref="H34:J34"/>
    <mergeCell ref="M34:P34"/>
    <mergeCell ref="H35:J35"/>
    <mergeCell ref="M35:P35"/>
    <mergeCell ref="O21:P21"/>
    <mergeCell ref="E24:L24"/>
    <mergeCell ref="M27:P27"/>
    <mergeCell ref="M28:P28"/>
    <mergeCell ref="M30:P30"/>
    <mergeCell ref="H32:J32"/>
    <mergeCell ref="M32:P32"/>
    <mergeCell ref="O12:P12"/>
    <mergeCell ref="O14:P14"/>
    <mergeCell ref="O15:P15"/>
    <mergeCell ref="O17:P17"/>
    <mergeCell ref="O18:P18"/>
    <mergeCell ref="O20:P20"/>
    <mergeCell ref="C2:Q2"/>
    <mergeCell ref="C4:Q4"/>
    <mergeCell ref="F6:P6"/>
    <mergeCell ref="F7:P7"/>
    <mergeCell ref="O9:P9"/>
    <mergeCell ref="O11:P11"/>
  </mergeCells>
  <hyperlinks>
    <hyperlink ref="F1:G1" location="C2" tooltip="Krycí list rozpočtu" display="1) Krycí list rozpočtu"/>
    <hyperlink ref="H1:K1" location="C86" tooltip="Rekapitulace rozpočtu" display="2) Rekapitulace rozpočtu"/>
    <hyperlink ref="L1" location="C116" tooltip="Rozpočet" display="3) Rozpočet"/>
    <hyperlink ref="S1:T1" location="'Rekapitulace stavby'!C2" tooltip="Rekapitulace stavby" display="Rekapitulace stavby"/>
  </hyperlinks>
  <printOptions/>
  <pageMargins left="0.5902777910232544" right="0.5902777910232544" top="0.5208333730697632" bottom="0.4861111342906952" header="0" footer="0"/>
  <pageSetup blackAndWhite="1" fitToHeight="100" fitToWidth="1" horizontalDpi="600" verticalDpi="600" orientation="portrait" paperSize="9" scale="95" r:id="rId2"/>
  <headerFooter alignWithMargins="0"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MBuild</cp:lastModifiedBy>
  <dcterms:modified xsi:type="dcterms:W3CDTF">2018-05-21T04:14:17Z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