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630" windowWidth="27495" windowHeight="12465" firstSheet="1" activeTab="1"/>
  </bookViews>
  <sheets>
    <sheet name="Rekapitulace stavby" sheetId="1" state="veryHidden" r:id="rId1"/>
    <sheet name="342019b - Rekonstrukce..." sheetId="2" r:id="rId2"/>
  </sheets>
  <definedNames>
    <definedName name="_xlnm._FilterDatabase" localSheetId="1" hidden="1">'342019b - Rekonstrukce...'!$C$132:$K$483</definedName>
    <definedName name="_xlnm.Print_Area" localSheetId="1">'342019b - Rekonstrukce...'!$C$4:$J$37,'342019b - Rekonstrukce...'!$C$50:$J$76,'342019b - Rekonstrukce...'!$C$82:$J$116,'342019b - Rekonstrukce...'!$C$122:$K$483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'342019b - Rekonstrukce...'!$132:$132</definedName>
  </definedNames>
  <calcPr calcId="144525"/>
</workbook>
</file>

<file path=xl/sharedStrings.xml><?xml version="1.0" encoding="utf-8"?>
<sst xmlns="http://schemas.openxmlformats.org/spreadsheetml/2006/main" count="3677" uniqueCount="845">
  <si>
    <t>Export Komplet</t>
  </si>
  <si>
    <t/>
  </si>
  <si>
    <t>2.0</t>
  </si>
  <si>
    <t>False</t>
  </si>
  <si>
    <t>{d8bc11bc-3d57-4a21-beb4-0df7439266e9}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</si>
  <si>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</si>
  <si>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</si>
  <si>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</si>
  <si>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</si>
  <si>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</si>
  <si>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</si>
  <si>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</si>
  <si>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</si>
  <si>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</si>
  <si>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342019b(1)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</si>
  <si>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</si>
  <si>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</si>
  <si>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atletického oválu Milevsko</t>
  </si>
  <si>
    <t>KSO:</t>
  </si>
  <si>
    <t>CC-CZ:</t>
  </si>
  <si>
    <t>Místo:</t>
  </si>
  <si>
    <t>Milevsko</t>
  </si>
  <si>
    <t>Datum:</t>
  </si>
  <si>
    <t>22. 3. 2021</t>
  </si>
  <si>
    <t>Zadavatel:</t>
  </si>
  <si>
    <t>IČ:</t>
  </si>
  <si>
    <t>Město Milevsko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</si>
  <si>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</si>
  <si>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</si>
  <si>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</si>
  <si>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</si>
  <si>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</si>
  <si>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</si>
  <si>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</si>
  <si>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Petr Černý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</si>
  <si>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</si>
  <si>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</si>
  <si>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</si>
  <si>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</si>
  <si>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</si>
  <si>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</si>
  <si>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</si>
  <si>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</si>
  <si>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</si>
  <si>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</si>
  <si>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</si>
  <si>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</si>
  <si>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</si>
  <si>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</si>
  <si>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</si>
  <si>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</si>
  <si>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</si>
  <si>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</si>
  <si>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</si>
  <si>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</si>
  <si>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</si>
  <si>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</si>
  <si>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</si>
  <si>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</si>
  <si>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</si>
  <si>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</si>
  <si>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</si>
  <si>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</si>
  <si>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</si>
  <si>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</si>
  <si>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</si>
  <si>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</si>
  <si>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</si>
  <si>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</si>
  <si>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</si>
  <si>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</si>
  <si>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</si>
  <si>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</si>
  <si>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</si>
  <si>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</si>
  <si>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</si>
  <si>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</si>
  <si>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</si>
  <si>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</si>
  <si>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</si>
  <si>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</si>
  <si>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</si>
  <si>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</si>
  <si>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</si>
  <si>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</si>
  <si>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</si>
  <si>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</si>
  <si>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</si>
  <si>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</si>
  <si>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</si>
  <si>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</si>
  <si>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</si>
  <si>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</si>
  <si>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</si>
  <si>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</si>
  <si>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</si>
  <si>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</si>
  <si>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</si>
  <si>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</si>
  <si>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</si>
  <si>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</si>
  <si>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</si>
  <si>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</si>
  <si>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724 - Zdravotechnika - strojní vybavení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</si>
  <si>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</si>
  <si>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</si>
  <si>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</si>
  <si>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</si>
  <si>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</si>
  <si>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</si>
  <si>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</si>
  <si>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</si>
  <si>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</si>
  <si>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</si>
  <si>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</si>
  <si>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</si>
  <si>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</si>
  <si>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</si>
  <si>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</si>
  <si>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</si>
  <si>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</si>
  <si>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</si>
  <si>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</si>
  <si>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</si>
  <si>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</si>
  <si>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</si>
  <si>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</si>
  <si>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</si>
  <si>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102</t>
  </si>
  <si>
    <t>K</t>
  </si>
  <si>
    <t>111151102</t>
  </si>
  <si>
    <t>Odstranění travin z celkové plochy do 500 m2 strojně</t>
  </si>
  <si>
    <t>m2</t>
  </si>
  <si>
    <t>CS ÚRS 2022 02</t>
  </si>
  <si>
    <t>4</t>
  </si>
  <si>
    <t>-634386910</t>
  </si>
  <si>
    <t>Online PSC</t>
  </si>
  <si>
    <t>https://podminky.urs.cz/item/CS_URS_2022_02/111151102</t>
  </si>
  <si>
    <t>VV</t>
  </si>
  <si>
    <t>(127,32*0,5+1,5*7,5+101,38+523,91+148,25+171,65)</t>
  </si>
  <si>
    <t>Součet</t>
  </si>
  <si>
    <t>113107324</t>
  </si>
  <si>
    <t>Odstranění podkladu z kameniva drceného tl 400 mm strojně pl do 50 m2</t>
  </si>
  <si>
    <t>-1652474304</t>
  </si>
  <si>
    <t>https://podminky.urs.cz/item/CS_URS_2022_02/113107324</t>
  </si>
  <si>
    <t>26,08</t>
  </si>
  <si>
    <t>113107337</t>
  </si>
  <si>
    <t>Odstranění podkladu z betonu vyztuženého sítěmi tl 300 mm strojně pl do 50 m2</t>
  </si>
  <si>
    <t>1313280136</t>
  </si>
  <si>
    <t>https://podminky.urs.cz/item/CS_URS_2022_02/113107337</t>
  </si>
  <si>
    <t>14,86+3,54+0,6*3*2</t>
  </si>
  <si>
    <t>103</t>
  </si>
  <si>
    <t>121151113</t>
  </si>
  <si>
    <t>Sejmutí ornice plochy do 500 m2 tl vrstvy do 200 mm strojně</t>
  </si>
  <si>
    <t>-145457600</t>
  </si>
  <si>
    <t>https://podminky.urs.cz/item/CS_URS_2022_02/121151113</t>
  </si>
  <si>
    <t>127,32*0,5+1,5*7,5+101,38+523,91+148,25+171,65</t>
  </si>
  <si>
    <t>104</t>
  </si>
  <si>
    <t>122151105</t>
  </si>
  <si>
    <t>Odkopávky a prokopávky nezapažené v hornině třídy těžitelnosti I, skupiny 1 a 2 objem do 1000 m3 strojně</t>
  </si>
  <si>
    <t>m3</t>
  </si>
  <si>
    <t>471325659</t>
  </si>
  <si>
    <t>https://podminky.urs.cz/item/CS_URS_2022_02/122151105</t>
  </si>
  <si>
    <t>2477,95*0,04+2477,95*0,25+375,52*0,1+375,52*0,1+271,03*0,1-115,223</t>
  </si>
  <si>
    <t>105</t>
  </si>
  <si>
    <t>122251105</t>
  </si>
  <si>
    <t>Odkopávky a prokopávky nezapažené v hornině třídy těžitelnosti I, skupiny 3 objem do 1000 m3 strojně</t>
  </si>
  <si>
    <t>-1334976280</t>
  </si>
  <si>
    <t>https://podminky.urs.cz/item/CS_URS_2022_02/122251105</t>
  </si>
  <si>
    <t>523,91*0,30+271,03*0,35+375,52*0,25+14,86*0,3+3,54*0,3+101,38*0,30+127,32*0,5*0,30+1,5*7,5*0,30+148,25*0,30+171,65*0,25</t>
  </si>
  <si>
    <t>113202111</t>
  </si>
  <si>
    <t>Vytrhání obrub krajníků obrubníků stojatých</t>
  </si>
  <si>
    <t>m</t>
  </si>
  <si>
    <t>-1056764731</t>
  </si>
  <si>
    <t>https://podminky.urs.cz/item/CS_URS_2022_02/113202111</t>
  </si>
  <si>
    <t>126,2+8,3+7,03+87,56+99,64+140,93-10,83-2,36+63,49-10,4-1,5</t>
  </si>
  <si>
    <t>106</t>
  </si>
  <si>
    <t>131251203</t>
  </si>
  <si>
    <t>Hloubení jam zapažených v hornině třídy těžitelnosti I, skupiny 3 objem do 100 m3 strojně</t>
  </si>
  <si>
    <t>-1579753257</t>
  </si>
  <si>
    <t>https://podminky.urs.cz/item/CS_URS_2022_02/131251203</t>
  </si>
  <si>
    <t>10,8*7,3*4,78</t>
  </si>
  <si>
    <t>107</t>
  </si>
  <si>
    <t>132112211</t>
  </si>
  <si>
    <t>Hloubení rýh š do 2000 mm v soudržných horninách třídy těžitelnosti I, skupiny 1 a 2 ručně</t>
  </si>
  <si>
    <t>CS ÚRS 2020 01</t>
  </si>
  <si>
    <t>763811737</t>
  </si>
  <si>
    <t>(84,25+85,47+112,68+114,92)*0,04</t>
  </si>
  <si>
    <t>(84,25+85,47+112,68+114,92)*0,25</t>
  </si>
  <si>
    <t>108</t>
  </si>
  <si>
    <t>132254103</t>
  </si>
  <si>
    <t>Hloubení rýh zapažených š do 800 mm v hornině třídy těžitelnosti I, skupiny 3 objem do 100 m3 strojně</t>
  </si>
  <si>
    <t>-1426511509</t>
  </si>
  <si>
    <t>https://podminky.urs.cz/item/CS_URS_2022_02/132254103</t>
  </si>
  <si>
    <t>(404,08+23,4+22,9*2+21,3*2+18,6*2+14,4*2+7,9*2)*0,3*0,5+68,0*0,3*0,65</t>
  </si>
  <si>
    <t>94,0*0,6*1,1</t>
  </si>
  <si>
    <t>(108,5+5,0)*0,6*2,1</t>
  </si>
  <si>
    <t>18,5*2*0,6*1,1</t>
  </si>
  <si>
    <t>Mezisoučet</t>
  </si>
  <si>
    <t>3</t>
  </si>
  <si>
    <t>"šachty"</t>
  </si>
  <si>
    <t>Pi*(0,40)^2*(2,26+2,05+1,68+1,44+1,15+1,15+1,44)</t>
  </si>
  <si>
    <t>"napojení stávající nová nádrž"</t>
  </si>
  <si>
    <t>5,00*0,80*2,94</t>
  </si>
  <si>
    <t>109</t>
  </si>
  <si>
    <t>133254101</t>
  </si>
  <si>
    <t>Hloubení šachet zapažených v hornině třídy těžitelnosti I, skupiny 3 objem do 20 m3</t>
  </si>
  <si>
    <t>1557671269</t>
  </si>
  <si>
    <t>https://podminky.urs.cz/item/CS_URS_2022_02/133254101</t>
  </si>
  <si>
    <t>(0,8*0,8*0,8)*9+0,6*0,6*0,6*2+0,3*0,3*0,4*16</t>
  </si>
  <si>
    <t>23</t>
  </si>
  <si>
    <t>151101102</t>
  </si>
  <si>
    <t>Zřízení příložného pažení a rozepření stěn rýh hl do 4 m</t>
  </si>
  <si>
    <t>-394015902</t>
  </si>
  <si>
    <t>https://podminky.urs.cz/item/CS_URS_2022_02/151101102</t>
  </si>
  <si>
    <t>(56+11+5+52,5)*2*2</t>
  </si>
  <si>
    <t>24</t>
  </si>
  <si>
    <t>151101112</t>
  </si>
  <si>
    <t>Odstranění příložného pažení a rozepření stěn rýh hl do 4 m</t>
  </si>
  <si>
    <t>-687378992</t>
  </si>
  <si>
    <t>https://podminky.urs.cz/item/CS_URS_2022_02/151101112</t>
  </si>
  <si>
    <t>35</t>
  </si>
  <si>
    <t>151101201</t>
  </si>
  <si>
    <t>Zřízení příložného pažení stěn výkopu hl do 4 m</t>
  </si>
  <si>
    <t>1000122555</t>
  </si>
  <si>
    <t>https://podminky.urs.cz/item/CS_URS_2022_02/151101201</t>
  </si>
  <si>
    <t>4,5*4,78*2+8*4,78*2</t>
  </si>
  <si>
    <t>36</t>
  </si>
  <si>
    <t>151101211</t>
  </si>
  <si>
    <t>Odstranění příložného pažení stěn hl do 4 m</t>
  </si>
  <si>
    <t>-1293769690</t>
  </si>
  <si>
    <t>https://podminky.urs.cz/item/CS_URS_2022_02/151101211</t>
  </si>
  <si>
    <t>119,5</t>
  </si>
  <si>
    <t>37</t>
  </si>
  <si>
    <t>151101301</t>
  </si>
  <si>
    <t>Zřízení rozepření stěn při pažení příložném hl do 4 m</t>
  </si>
  <si>
    <t>-1891440386</t>
  </si>
  <si>
    <t>https://podminky.urs.cz/item/CS_URS_2022_02/151101301</t>
  </si>
  <si>
    <t>38</t>
  </si>
  <si>
    <t>151101311</t>
  </si>
  <si>
    <t>Odstranění rozepření stěn při pažení příložném hl do 4 m</t>
  </si>
  <si>
    <t>1047977093</t>
  </si>
  <si>
    <t>https://podminky.urs.cz/item/CS_URS_2022_02/151101311</t>
  </si>
  <si>
    <t>376,855</t>
  </si>
  <si>
    <t>110</t>
  </si>
  <si>
    <t>162751117</t>
  </si>
  <si>
    <t>Vodorovné přemístění do 10000 m výkopku/sypaniny z horniny třídy těžitelnosti I, skupiny 1 až 3</t>
  </si>
  <si>
    <t>1936502013</t>
  </si>
  <si>
    <t>https://podminky.urs.cz/item/CS_URS_2022_02/162751117</t>
  </si>
  <si>
    <t>10,432+153,015+705,590+491,708+68,393+115,223+102,912+73,35+11,1+5,616</t>
  </si>
  <si>
    <t>171</t>
  </si>
  <si>
    <t>162701109</t>
  </si>
  <si>
    <t>Příplatek k vodorovnému přemístění výkopku/sypaniny z horniny tř. 1 až 4 ZKD 1000 m přes 10000 m</t>
  </si>
  <si>
    <t>CS ÚRS 2019 01</t>
  </si>
  <si>
    <t>396483417</t>
  </si>
  <si>
    <t>1737,339*25</t>
  </si>
  <si>
    <t>178</t>
  </si>
  <si>
    <t>171152501</t>
  </si>
  <si>
    <t>Zhutnění podloží z hornin soudržných nebo nesoudržných pod násypy</t>
  </si>
  <si>
    <t>-1865065059</t>
  </si>
  <si>
    <t>https://podminky.urs.cz/item/CS_URS_2022_02/171152501</t>
  </si>
  <si>
    <t>12764,33-10173,44+1134,78+67,17</t>
  </si>
  <si>
    <t>111</t>
  </si>
  <si>
    <t>171201221</t>
  </si>
  <si>
    <t>Poplatek za uložení na skládce (skládkovné) zeminy a kamení kód odpadu 17 05 04</t>
  </si>
  <si>
    <t>t</t>
  </si>
  <si>
    <t>-1503931994</t>
  </si>
  <si>
    <t>https://podminky.urs.cz/item/CS_URS_2022_02/171201221</t>
  </si>
  <si>
    <t>1736,831*1,865</t>
  </si>
  <si>
    <t>39</t>
  </si>
  <si>
    <t>174101101</t>
  </si>
  <si>
    <t>Zásyp jam, šachet rýh nebo kolem objektů sypaninou se zhutněním</t>
  </si>
  <si>
    <t>1810046949</t>
  </si>
  <si>
    <t>https://podminky.urs.cz/item/CS_URS_2022_02/174101101</t>
  </si>
  <si>
    <t>376,855-6,54*3,04*3,44+11,76</t>
  </si>
  <si>
    <t>18</t>
  </si>
  <si>
    <t>174201101</t>
  </si>
  <si>
    <t>Zásyp jam, šachet rýh nebo kolem objektů sypaninou bez zhutnění</t>
  </si>
  <si>
    <t>931249492</t>
  </si>
  <si>
    <t>https://podminky.urs.cz/item/CS_URS_2022_02/174201101</t>
  </si>
  <si>
    <t>9*2,75*0,4</t>
  </si>
  <si>
    <t>112</t>
  </si>
  <si>
    <t>M</t>
  </si>
  <si>
    <t>58156001</t>
  </si>
  <si>
    <t>písek křemičitý ST 06/12 pro zásyp doskočiště</t>
  </si>
  <si>
    <t>8</t>
  </si>
  <si>
    <t>-1885769467</t>
  </si>
  <si>
    <t>9*2,75*0,4*2</t>
  </si>
  <si>
    <t>93</t>
  </si>
  <si>
    <t>175151101</t>
  </si>
  <si>
    <t>Obsypání potrubí strojně sypaninou bez prohození, uloženou do 3 m</t>
  </si>
  <si>
    <t>-492552175</t>
  </si>
  <si>
    <t>https://podminky.urs.cz/item/CS_URS_2022_02/175151101</t>
  </si>
  <si>
    <t>94*0,6*0,6+113,5*0,6*1,6+18,5*2*0,6*0,6+13*0,6*0,6</t>
  </si>
  <si>
    <t>Zakládání</t>
  </si>
  <si>
    <t>31</t>
  </si>
  <si>
    <t>211971121</t>
  </si>
  <si>
    <t>Zřízení opláštění žeber nebo trativodů geotextilií v rýze nebo zářezu sklonu přes 1:2 š do 2,5 m</t>
  </si>
  <si>
    <t>-1454213254</t>
  </si>
  <si>
    <t>https://podminky.urs.cz/item/CS_URS_2022_02/211971121</t>
  </si>
  <si>
    <t>10*3,75</t>
  </si>
  <si>
    <t>(404,08+23,4+22,9*2+21,3*2+18,6*2+14,4*2+7,9*2)*1,7</t>
  </si>
  <si>
    <t>68*1,7</t>
  </si>
  <si>
    <t>32</t>
  </si>
  <si>
    <t>69311169</t>
  </si>
  <si>
    <t>geotextilie PP s ÚV stabilizací 200g/m2</t>
  </si>
  <si>
    <t>-1456541637</t>
  </si>
  <si>
    <t>1169,156*1,1</t>
  </si>
  <si>
    <t>113</t>
  </si>
  <si>
    <t>212751102</t>
  </si>
  <si>
    <t>Trativod z drenážních trubek flexibilních PVC-U SN 4 perforace 360° včetně lože otevřený výkop DN 65 pro meliorace</t>
  </si>
  <si>
    <t>-655170181</t>
  </si>
  <si>
    <t>https://podminky.urs.cz/item/CS_URS_2022_02/212751102</t>
  </si>
  <si>
    <t>23,4+22,9*2+21,3*2+18,6*2+14,4*2+7,9*2</t>
  </si>
  <si>
    <t>114</t>
  </si>
  <si>
    <t>212751104</t>
  </si>
  <si>
    <t>Trativod z drenážních trubek flexibilních PVC-U SN 4 perforace 360° včetně lože otevřený výkop DN 100 pro meliorace</t>
  </si>
  <si>
    <t>229425386</t>
  </si>
  <si>
    <t>https://podminky.urs.cz/item/CS_URS_2022_02/212751104</t>
  </si>
  <si>
    <t>404,08+68</t>
  </si>
  <si>
    <t>275313511</t>
  </si>
  <si>
    <t>Základové patky z betonu tř. C 12/15</t>
  </si>
  <si>
    <t>1080805620</t>
  </si>
  <si>
    <t>https://podminky.urs.cz/item/CS_URS_2022_02/275313511</t>
  </si>
  <si>
    <t>115</t>
  </si>
  <si>
    <t>275313711</t>
  </si>
  <si>
    <t>Základ a obetonávka roštových prefabrikátů</t>
  </si>
  <si>
    <t>2080594122</t>
  </si>
  <si>
    <t>https://podminky.urs.cz/item/CS_URS_2022_02/275313711</t>
  </si>
  <si>
    <t>1,24</t>
  </si>
  <si>
    <t>275351121</t>
  </si>
  <si>
    <t>Zřízení bednění základových patek</t>
  </si>
  <si>
    <t>-750289990</t>
  </si>
  <si>
    <t>https://podminky.urs.cz/item/CS_URS_2022_02/275351121</t>
  </si>
  <si>
    <t>0,8*4*0,4*9+0,6*4*0,4*2</t>
  </si>
  <si>
    <t>25</t>
  </si>
  <si>
    <t>275351122</t>
  </si>
  <si>
    <t>Odstranění bednění základových patek</t>
  </si>
  <si>
    <t>-1070426352</t>
  </si>
  <si>
    <t>https://podminky.urs.cz/item/CS_URS_2022_02/275351122</t>
  </si>
  <si>
    <t>Svislé a kompletní konstrukce</t>
  </si>
  <si>
    <t>116</t>
  </si>
  <si>
    <t>380326122</t>
  </si>
  <si>
    <t>Kompletní konstrukce ČOV, nádrží ze ŽB se zvýšenými nároky na prostředí tř. C 25/30 tl 300 mm</t>
  </si>
  <si>
    <t>-279040322</t>
  </si>
  <si>
    <t>https://podminky.urs.cz/item/CS_URS_2022_02/380326122</t>
  </si>
  <si>
    <t>6,5*3,29*0,25*2+3*3,29*0,25*2+6,5*3*0,15+6,5*3*0,25</t>
  </si>
  <si>
    <t>117</t>
  </si>
  <si>
    <t>380356211</t>
  </si>
  <si>
    <t>Bednění kompletních konstrukcí ČOV, nádrží nebo vodojemů omítaných ploch rovinných zřízení</t>
  </si>
  <si>
    <t>2128767082</t>
  </si>
  <si>
    <t>https://podminky.urs.cz/item/CS_URS_2022_02/380356211</t>
  </si>
  <si>
    <t>(6,5+3)*2*3,44</t>
  </si>
  <si>
    <t>118</t>
  </si>
  <si>
    <t>380356212</t>
  </si>
  <si>
    <t>Bednění kompletních konstrukcí ČOV, nádrží nebo vodojemů omítaných ploch rovinných odstranění</t>
  </si>
  <si>
    <t>-1799959599</t>
  </si>
  <si>
    <t>https://podminky.urs.cz/item/CS_URS_2022_02/380356212</t>
  </si>
  <si>
    <t>119</t>
  </si>
  <si>
    <t>380361006</t>
  </si>
  <si>
    <t>Výztuž kompletních konstrukcí ČOV, nádrží nebo vodojemů z betonářské oceli 10 505</t>
  </si>
  <si>
    <t>2053634</t>
  </si>
  <si>
    <t>https://podminky.urs.cz/item/CS_URS_2022_02/380361006</t>
  </si>
  <si>
    <t>(6,5*3,29*2+3*3,29*2+6,5*3*2)*1,25*0,025</t>
  </si>
  <si>
    <t>46</t>
  </si>
  <si>
    <t>382413122R1</t>
  </si>
  <si>
    <t>Osazení jímky z PP na obetonování objemu 30000 l pro usazení do terénu</t>
  </si>
  <si>
    <t>kus</t>
  </si>
  <si>
    <t>-1435396742</t>
  </si>
  <si>
    <t>47</t>
  </si>
  <si>
    <t>56230029R1</t>
  </si>
  <si>
    <t>jímka plastová na obetonování 6,0x2,5m objem 30m3</t>
  </si>
  <si>
    <t>894594385</t>
  </si>
  <si>
    <t>54</t>
  </si>
  <si>
    <t>389121111</t>
  </si>
  <si>
    <t>Osazení dílců rámové konstrukce propustků a podchodů hmotnosti do 5 t</t>
  </si>
  <si>
    <t>7676280</t>
  </si>
  <si>
    <t>https://podminky.urs.cz/item/CS_URS_2022_02/389121111</t>
  </si>
  <si>
    <t>56</t>
  </si>
  <si>
    <t>59383442R2</t>
  </si>
  <si>
    <t xml:space="preserve">Železobetonový silniční rošt š.300mm, dél.4,0m s mříží </t>
  </si>
  <si>
    <t>-1179233098</t>
  </si>
  <si>
    <t>Vodorovné konstrukce</t>
  </si>
  <si>
    <t>45</t>
  </si>
  <si>
    <t>411354311</t>
  </si>
  <si>
    <t>Zřízení podpěrné konstrukce stropů výšky do 4 m tl do 15 cm</t>
  </si>
  <si>
    <t>-1428959445</t>
  </si>
  <si>
    <t>https://podminky.urs.cz/item/CS_URS_2022_02/411354311</t>
  </si>
  <si>
    <t>6*2,5</t>
  </si>
  <si>
    <t>120</t>
  </si>
  <si>
    <t>411354312</t>
  </si>
  <si>
    <t>Odstranění podpěrné konstrukce stropů výšky do 4 m tl do 15 cm</t>
  </si>
  <si>
    <t>-472331879</t>
  </si>
  <si>
    <t>https://podminky.urs.cz/item/CS_URS_2022_02/411354312</t>
  </si>
  <si>
    <t>121</t>
  </si>
  <si>
    <t>451573111</t>
  </si>
  <si>
    <t>Lože pod potrubí otevřený výkop ze štěrkopísku</t>
  </si>
  <si>
    <t>1087855014</t>
  </si>
  <si>
    <t>https://podminky.urs.cz/item/CS_URS_2022_02/451573111</t>
  </si>
  <si>
    <t>94,0*0,6*0,4</t>
  </si>
  <si>
    <t>(108,5+5,0+13,0)*0,6*0,4</t>
  </si>
  <si>
    <t>18,5*2*0,6*0,4</t>
  </si>
  <si>
    <t>Pi*(0,20)^2*0,10*7</t>
  </si>
  <si>
    <t>5,00*0,80*0,30</t>
  </si>
  <si>
    <t>5</t>
  </si>
  <si>
    <t>Komunikace pozemní</t>
  </si>
  <si>
    <t>62</t>
  </si>
  <si>
    <t>564731112</t>
  </si>
  <si>
    <t>Podklad z kameniva hrubého drceného vel. 32-63 mm tl 110 mm</t>
  </si>
  <si>
    <t>1206417296</t>
  </si>
  <si>
    <t>https://podminky.urs.cz/item/CS_URS_2022_02/564731112</t>
  </si>
  <si>
    <t>12764,33-10173,44</t>
  </si>
  <si>
    <t>40</t>
  </si>
  <si>
    <t>564760111</t>
  </si>
  <si>
    <t>Podklad z kameniva hrubého drceného vel. 16-32 mm tl 200 mm</t>
  </si>
  <si>
    <t>139463926</t>
  </si>
  <si>
    <t>https://podminky.urs.cz/item/CS_URS_2022_02/564760111</t>
  </si>
  <si>
    <t>7*3,5</t>
  </si>
  <si>
    <t>60</t>
  </si>
  <si>
    <t>564821111</t>
  </si>
  <si>
    <t>Podklad ze štěrkodrtě ŠD tl 80 mm</t>
  </si>
  <si>
    <t>-263334658</t>
  </si>
  <si>
    <t>https://podminky.urs.cz/item/CS_URS_2022_02/564821111</t>
  </si>
  <si>
    <t>79</t>
  </si>
  <si>
    <t>564851111</t>
  </si>
  <si>
    <t>Podklad ze štěrkodrtě ŠD tl 150 mm</t>
  </si>
  <si>
    <t>144526148</t>
  </si>
  <si>
    <t>https://podminky.urs.cz/item/CS_URS_2022_02/564851111</t>
  </si>
  <si>
    <t>147,05+3,58*2</t>
  </si>
  <si>
    <t>170</t>
  </si>
  <si>
    <t>564871112</t>
  </si>
  <si>
    <t>Podklad ze štěrkodrtě ŠD tl. 260 mm</t>
  </si>
  <si>
    <t>-1561654574</t>
  </si>
  <si>
    <t>https://podminky.urs.cz/item/CS_URS_2022_02/564871112</t>
  </si>
  <si>
    <t>1134,78+127,32*0,5+67,17+90,75</t>
  </si>
  <si>
    <t>58</t>
  </si>
  <si>
    <t>576136111</t>
  </si>
  <si>
    <t>Asfaltový koberec otevřený AKO 8 (AKOJ) tl 40 mm š do 3 m z nemodifikovaného asfaltu</t>
  </si>
  <si>
    <t>-905500173</t>
  </si>
  <si>
    <t>https://podminky.urs.cz/item/CS_URS_2022_02/576136111</t>
  </si>
  <si>
    <t>177</t>
  </si>
  <si>
    <t>576146311</t>
  </si>
  <si>
    <t>Asfaltový koberec otevřený AKO 16 (AKOH) tl 50 mm š do 3 m z nemodifikovaného asfaltu</t>
  </si>
  <si>
    <t>-516708950</t>
  </si>
  <si>
    <t>https://podminky.urs.cz/item/CS_URS_2022_02/576146311</t>
  </si>
  <si>
    <t>172</t>
  </si>
  <si>
    <t>579221241</t>
  </si>
  <si>
    <t>Strojně litý PU povrch 2-vrstvý tl 13 mm 1 základní barva s impregnací na asfalt přes 300 m2</t>
  </si>
  <si>
    <t>1177498719</t>
  </si>
  <si>
    <t>https://podminky.urs.cz/item/CS_URS_2022_02/579221241</t>
  </si>
  <si>
    <t>52</t>
  </si>
  <si>
    <t>579291111</t>
  </si>
  <si>
    <t>Lajnování venkovního litého pryžového povrchu elastickým lakem v různé barevnosti</t>
  </si>
  <si>
    <t>1773510918</t>
  </si>
  <si>
    <t>https://podminky.urs.cz/item/CS_URS_2022_02/579291111</t>
  </si>
  <si>
    <t>312,91+320,58+328,24+335,91+343,57+891,24+14,74+95,82+103+81,32+69,68+15,65</t>
  </si>
  <si>
    <t>80</t>
  </si>
  <si>
    <t>589116116</t>
  </si>
  <si>
    <t>Kryt ploch pro tělovýchovu jedno a dvouvrstvý škvárový tl do 100 mm</t>
  </si>
  <si>
    <t>1128586477</t>
  </si>
  <si>
    <t>https://podminky.urs.cz/item/CS_URS_2022_02/589116116</t>
  </si>
  <si>
    <t>6</t>
  </si>
  <si>
    <t>Úpravy povrchů, podlahy a osazování výplní</t>
  </si>
  <si>
    <t>20</t>
  </si>
  <si>
    <t>631311123</t>
  </si>
  <si>
    <t>Mazanina tl do 120 mm z betonu prostého bez zvýšených nároků na prostředí tř. C 12/15</t>
  </si>
  <si>
    <t>-679561940</t>
  </si>
  <si>
    <t>https://podminky.urs.cz/item/CS_URS_2022_02/631311123</t>
  </si>
  <si>
    <t>12,19*0,1</t>
  </si>
  <si>
    <t>27245157R2</t>
  </si>
  <si>
    <t>deska pryžová děrovaná 500/500/20 - lapač písku doskočiště</t>
  </si>
  <si>
    <t>-384856959</t>
  </si>
  <si>
    <t>12,19</t>
  </si>
  <si>
    <t>41</t>
  </si>
  <si>
    <t>631311214</t>
  </si>
  <si>
    <t>Mazanina tl do 80 mm z betonu prostého se zvýšenými nároky na prostředí tř. C 25/30</t>
  </si>
  <si>
    <t>866969585</t>
  </si>
  <si>
    <t>https://podminky.urs.cz/item/CS_URS_2022_02/631311214</t>
  </si>
  <si>
    <t>7*3,5*0,05</t>
  </si>
  <si>
    <t>27</t>
  </si>
  <si>
    <t>631311234</t>
  </si>
  <si>
    <t>Mazanina tl do 240 mm z betonu prostého se zvýšenými nároky na prostředí tř. C 25/30</t>
  </si>
  <si>
    <t>2145105588</t>
  </si>
  <si>
    <t>https://podminky.urs.cz/item/CS_URS_2022_02/631311234</t>
  </si>
  <si>
    <t>3,72*0,15+5,07*0,15</t>
  </si>
  <si>
    <t>28</t>
  </si>
  <si>
    <t>631319013</t>
  </si>
  <si>
    <t>Příplatek k mazanině tl do 240 mm za přehlazení povrchu</t>
  </si>
  <si>
    <t>-1389246757</t>
  </si>
  <si>
    <t>https://podminky.urs.cz/item/CS_URS_2022_02/631319013</t>
  </si>
  <si>
    <t>29</t>
  </si>
  <si>
    <t>631319197</t>
  </si>
  <si>
    <t>Příplatek k mazanině tl do 240 mm za plochu do 5 m2</t>
  </si>
  <si>
    <t>-2086614410</t>
  </si>
  <si>
    <t>https://podminky.urs.cz/item/CS_URS_2022_02/631319197</t>
  </si>
  <si>
    <t>30</t>
  </si>
  <si>
    <t>631362021</t>
  </si>
  <si>
    <t>Výztuž mazanin svařovanými sítěmi Kari</t>
  </si>
  <si>
    <t>-1856127015</t>
  </si>
  <si>
    <t>https://podminky.urs.cz/item/CS_URS_2022_02/631362021</t>
  </si>
  <si>
    <t>(3,72+5,07)*2,053*0,001</t>
  </si>
  <si>
    <t>Trubní vedení</t>
  </si>
  <si>
    <t>122</t>
  </si>
  <si>
    <t>871181211</t>
  </si>
  <si>
    <t>Montáž potrubí z PE100 SDR 11 otevřený výkop svařovaných elektrotvarovkou D 50 x 4,6 mm</t>
  </si>
  <si>
    <t>-180511460</t>
  </si>
  <si>
    <t>https://podminky.urs.cz/item/CS_URS_2022_02/871181211</t>
  </si>
  <si>
    <t>123</t>
  </si>
  <si>
    <t>28613172</t>
  </si>
  <si>
    <t>potrubí vodovodní PE100 SDR11 se signalizační vrstvou 100m 50x4,6mm</t>
  </si>
  <si>
    <t>1815820230</t>
  </si>
  <si>
    <t>3*1,015 "Přepočtené koeficientem množství</t>
  </si>
  <si>
    <t>124</t>
  </si>
  <si>
    <t>871211211</t>
  </si>
  <si>
    <t>Montáž potrubí z PE100 SDR 11 otevřený výkop svařovaných elektrotvarovkou D 63 x 5,8 mm</t>
  </si>
  <si>
    <t>-874741835</t>
  </si>
  <si>
    <t>https://podminky.urs.cz/item/CS_URS_2022_02/871211211</t>
  </si>
  <si>
    <t>125</t>
  </si>
  <si>
    <t>28613173</t>
  </si>
  <si>
    <t>potrubí vodovodní PE100 SDR11 se signalizační vrstvou 100m 63x5,8mm</t>
  </si>
  <si>
    <t>1944872433</t>
  </si>
  <si>
    <t>8*1,015 "Přepočtené koeficientem množství</t>
  </si>
  <si>
    <t>126</t>
  </si>
  <si>
    <t>871313121</t>
  </si>
  <si>
    <t>Montáž kanalizačního potrubí z PVC těsněné gumovým kroužkem otevřený výkop sklon do 20 % DN 160</t>
  </si>
  <si>
    <t>6430338</t>
  </si>
  <si>
    <t>https://podminky.urs.cz/item/CS_URS_2022_02/871313121</t>
  </si>
  <si>
    <t>2+91,9+18,5*2+2,5*2</t>
  </si>
  <si>
    <t>127</t>
  </si>
  <si>
    <t>28611174</t>
  </si>
  <si>
    <t>trubka kanalizační PVC DN 160x3000mm SN10</t>
  </si>
  <si>
    <t>179365631</t>
  </si>
  <si>
    <t>135,9*1,03 "Přepočtené koeficientem množství</t>
  </si>
  <si>
    <t>128</t>
  </si>
  <si>
    <t>871353121</t>
  </si>
  <si>
    <t>Montáž kanalizačního potrubí z PVC těsněné gumovým kroužkem otevřený výkop sklon do 20 % DN 200</t>
  </si>
  <si>
    <t>1924670648</t>
  </si>
  <si>
    <t>https://podminky.urs.cz/item/CS_URS_2022_02/871353121</t>
  </si>
  <si>
    <t>56+11+5</t>
  </si>
  <si>
    <t>129</t>
  </si>
  <si>
    <t>28611177</t>
  </si>
  <si>
    <t>trubka kanalizační PVC DN 200x3000mm SN10</t>
  </si>
  <si>
    <t>2073942313</t>
  </si>
  <si>
    <t>72*1,03 "Přepočtené koeficientem množství</t>
  </si>
  <si>
    <t>130</t>
  </si>
  <si>
    <t>871373121</t>
  </si>
  <si>
    <t>Montáž kanalizačního potrubí z PVC těsněné gumovým kroužkem otevřený výkop sklon do 20 % DN 315</t>
  </si>
  <si>
    <t>1060160838</t>
  </si>
  <si>
    <t>https://podminky.urs.cz/item/CS_URS_2022_02/871373121</t>
  </si>
  <si>
    <t>52,5</t>
  </si>
  <si>
    <t>131</t>
  </si>
  <si>
    <t>28611181</t>
  </si>
  <si>
    <t>trubka kanalizační PVC DN 315x3000mm SN10</t>
  </si>
  <si>
    <t>1184289164</t>
  </si>
  <si>
    <t>52,5*1,03 "Přepočtené koeficientem množství</t>
  </si>
  <si>
    <t>148</t>
  </si>
  <si>
    <t>877211112</t>
  </si>
  <si>
    <t>Montáž elektrokolen 90° na vodovodním potrubí z PE trub d 63</t>
  </si>
  <si>
    <t>598330793</t>
  </si>
  <si>
    <t>https://podminky.urs.cz/item/CS_URS_2022_02/877211112</t>
  </si>
  <si>
    <t>149</t>
  </si>
  <si>
    <t>28653055</t>
  </si>
  <si>
    <t>elektrokoleno 90° PE 100 D 63mm</t>
  </si>
  <si>
    <t>2097164660</t>
  </si>
  <si>
    <t>134</t>
  </si>
  <si>
    <t>891181222</t>
  </si>
  <si>
    <t>Montáž vodovodních šoupátek s ručním kolečkem v šachtách DN 40</t>
  </si>
  <si>
    <t>-479150377</t>
  </si>
  <si>
    <t>https://podminky.urs.cz/item/CS_URS_2022_02/891181222</t>
  </si>
  <si>
    <t>135</t>
  </si>
  <si>
    <t>42211652</t>
  </si>
  <si>
    <t>ventil zpětný přímý samočinný Z15 117 540 DN 40x200mm</t>
  </si>
  <si>
    <t>1430594739</t>
  </si>
  <si>
    <t>136</t>
  </si>
  <si>
    <t>42221010</t>
  </si>
  <si>
    <t>armatura uzavírací s ručním kolem PN6 DN 40</t>
  </si>
  <si>
    <t>817986955</t>
  </si>
  <si>
    <t>137</t>
  </si>
  <si>
    <t>891211222</t>
  </si>
  <si>
    <t>Montáž vodovodních šoupátek s ručním kolečkem v šachtách DN 50</t>
  </si>
  <si>
    <t>-990552174</t>
  </si>
  <si>
    <t>https://podminky.urs.cz/item/CS_URS_2022_02/891211222</t>
  </si>
  <si>
    <t>138</t>
  </si>
  <si>
    <t>42215640</t>
  </si>
  <si>
    <t>ventil zpětný přímý samočinný Z15 117 540 DN 50x230mm</t>
  </si>
  <si>
    <t>1756998248</t>
  </si>
  <si>
    <t>139</t>
  </si>
  <si>
    <t>42236500</t>
  </si>
  <si>
    <t>kohout kulový uhlíková ocel K85 111 516 PN16 T 200°C DN 50</t>
  </si>
  <si>
    <t>-1316912367</t>
  </si>
  <si>
    <t>150</t>
  </si>
  <si>
    <t>894812008</t>
  </si>
  <si>
    <t>Revizní a čistící šachta z PP šachtové dno DN 400/200 pravý a levý přítok</t>
  </si>
  <si>
    <t>-513245554</t>
  </si>
  <si>
    <t>https://podminky.urs.cz/item/CS_URS_2022_02/894812008</t>
  </si>
  <si>
    <t>151</t>
  </si>
  <si>
    <t>894812032</t>
  </si>
  <si>
    <t>Revizní a čistící šachta z PP DN 400 šachtová roura korugovaná bez hrdla světlé hloubky 1500 mm</t>
  </si>
  <si>
    <t>1404258841</t>
  </si>
  <si>
    <t>https://podminky.urs.cz/item/CS_URS_2022_02/894812032</t>
  </si>
  <si>
    <t>152</t>
  </si>
  <si>
    <t>894812033</t>
  </si>
  <si>
    <t>Revizní a čistící šachta z PP DN 400 šachtová roura korugovaná bez hrdla světlé hloubky 2000 mm</t>
  </si>
  <si>
    <t>-1278998161</t>
  </si>
  <si>
    <t>https://podminky.urs.cz/item/CS_URS_2022_02/894812033</t>
  </si>
  <si>
    <t>153</t>
  </si>
  <si>
    <t>894812034</t>
  </si>
  <si>
    <t>Revizní a čistící šachta z PP DN 400 šachtová roura korugovaná bez hrdla světlé hloubky 3000 mm</t>
  </si>
  <si>
    <t>110339559</t>
  </si>
  <si>
    <t>https://podminky.urs.cz/item/CS_URS_2022_02/894812034</t>
  </si>
  <si>
    <t>144</t>
  </si>
  <si>
    <t>894812041</t>
  </si>
  <si>
    <t>Příplatek k rourám revizní a čistící šachty z PP DN 400 za uříznutí šachtové roury</t>
  </si>
  <si>
    <t>1060250847</t>
  </si>
  <si>
    <t>https://podminky.urs.cz/item/CS_URS_2022_02/894812041</t>
  </si>
  <si>
    <t>154</t>
  </si>
  <si>
    <t>894812061</t>
  </si>
  <si>
    <t>Revizní a čistící šachta z PP DN 400 poklop litinový pochůzí pro třídu zatížení A15</t>
  </si>
  <si>
    <t>1691411421</t>
  </si>
  <si>
    <t>https://podminky.urs.cz/item/CS_URS_2022_02/894812061</t>
  </si>
  <si>
    <t>146</t>
  </si>
  <si>
    <t>899103112</t>
  </si>
  <si>
    <t>Osazení poklopů litinových nebo ocelových včetně rámů pro třídu zatížení B125, C250</t>
  </si>
  <si>
    <t>-1356534072</t>
  </si>
  <si>
    <t>https://podminky.urs.cz/item/CS_URS_2022_02/899103112</t>
  </si>
  <si>
    <t>147</t>
  </si>
  <si>
    <t>63126068</t>
  </si>
  <si>
    <t>poklop kompozitní zátěžový hranatý včetně rámů a příslušenství 900/900 B125</t>
  </si>
  <si>
    <t>-645285299</t>
  </si>
  <si>
    <t>9</t>
  </si>
  <si>
    <t>Ostatní konstrukce a práce, bourání</t>
  </si>
  <si>
    <t>14</t>
  </si>
  <si>
    <t>916331112</t>
  </si>
  <si>
    <t>Osazení zahradního obrubníku betonového do lože z betonu s boční opěrou</t>
  </si>
  <si>
    <t>-331683274</t>
  </si>
  <si>
    <t>https://podminky.urs.cz/item/CS_URS_2022_02/916331112</t>
  </si>
  <si>
    <t>472,8+229,43+23</t>
  </si>
  <si>
    <t>17</t>
  </si>
  <si>
    <t>5921700R1</t>
  </si>
  <si>
    <t>obrubník betonový s pryžovou hranou 1000x60x400mm</t>
  </si>
  <si>
    <t>-1514354119</t>
  </si>
  <si>
    <t>1*2+9*2+3</t>
  </si>
  <si>
    <t>59217001</t>
  </si>
  <si>
    <t>obrubník betonový zahradní 1000x50x250mm</t>
  </si>
  <si>
    <t>1603720063</t>
  </si>
  <si>
    <t>156,0+85,21+67,34+122,71+41,54</t>
  </si>
  <si>
    <t>16</t>
  </si>
  <si>
    <t>59217003</t>
  </si>
  <si>
    <t>obrubník betonový zahradní 500x50x250mm</t>
  </si>
  <si>
    <t>520019183</t>
  </si>
  <si>
    <t>215,93+13,5</t>
  </si>
  <si>
    <t>966051121</t>
  </si>
  <si>
    <t>Bourání dřevěných palisád osazovaných v řadě</t>
  </si>
  <si>
    <t>-10694187</t>
  </si>
  <si>
    <t>https://podminky.urs.cz/item/CS_URS_2022_02/966051121</t>
  </si>
  <si>
    <t>21,03*0,1*0,25</t>
  </si>
  <si>
    <t>64</t>
  </si>
  <si>
    <t>749R1</t>
  </si>
  <si>
    <t>Doskočiště pro skok vysoký+plachta+rošt+stojany+laťka</t>
  </si>
  <si>
    <t>kpl</t>
  </si>
  <si>
    <t>1654063029</t>
  </si>
  <si>
    <t>65</t>
  </si>
  <si>
    <t>749R2</t>
  </si>
  <si>
    <t>Doskočiště skoku o tyči+zarážecí skříňka+zakrývací plachta+podkladní rošt+laťka+stojany</t>
  </si>
  <si>
    <t>1708137776</t>
  </si>
  <si>
    <t>66</t>
  </si>
  <si>
    <t>749R3</t>
  </si>
  <si>
    <t>2x sloupek na volejbal +2x pouzdro s víčkem +  síť + napínací mechanismus D+M</t>
  </si>
  <si>
    <t>443515918</t>
  </si>
  <si>
    <t>1*1</t>
  </si>
  <si>
    <t>67</t>
  </si>
  <si>
    <t>749R4</t>
  </si>
  <si>
    <t>2x sloupek na nohhejbal +2x pouzdro s víčkem +  síť + napínací mechanismus D+M</t>
  </si>
  <si>
    <t>-1420872410</t>
  </si>
  <si>
    <t>68</t>
  </si>
  <si>
    <t>749R5</t>
  </si>
  <si>
    <t>Vrhačský kruh pro kouli se zabetonováním + zarážecí prkno D+M</t>
  </si>
  <si>
    <t>-76992867</t>
  </si>
  <si>
    <t>69</t>
  </si>
  <si>
    <t>749R6</t>
  </si>
  <si>
    <t>Vrhačský kruh pro disk se zabetonováním</t>
  </si>
  <si>
    <t>-926532248</t>
  </si>
  <si>
    <t>70</t>
  </si>
  <si>
    <t>749R7</t>
  </si>
  <si>
    <t>Ochranná klec pro hod diskem</t>
  </si>
  <si>
    <t>-554016784</t>
  </si>
  <si>
    <t>71</t>
  </si>
  <si>
    <t>749R8</t>
  </si>
  <si>
    <t>Odrazové prkno skok daleký+truhlík k zabetonování+zaslepovací plechy+přešlapová lišta+zakrývací plachta</t>
  </si>
  <si>
    <t>986550387</t>
  </si>
  <si>
    <t>97</t>
  </si>
  <si>
    <t>749R9</t>
  </si>
  <si>
    <t>Mobilní kryt doskočičtě skoku vysokého z polykarbonátu a hliníku</t>
  </si>
  <si>
    <t>-33245622</t>
  </si>
  <si>
    <t>98</t>
  </si>
  <si>
    <t>749R10</t>
  </si>
  <si>
    <t>Mobilní kryt doskočičtě skoku o tyči z polykarbonátu a hliníku</t>
  </si>
  <si>
    <t>1085359440</t>
  </si>
  <si>
    <t>997</t>
  </si>
  <si>
    <t>Přesun sutě</t>
  </si>
  <si>
    <t>94</t>
  </si>
  <si>
    <t>997013501</t>
  </si>
  <si>
    <t>Odvoz suti a vybouraných hmot na skládku nebo meziskládku do 1 km se složením</t>
  </si>
  <si>
    <t>2027161917</t>
  </si>
  <si>
    <t>https://podminky.urs.cz/item/CS_URS_2022_02/997013501</t>
  </si>
  <si>
    <t>95</t>
  </si>
  <si>
    <t>997013509</t>
  </si>
  <si>
    <t>Příplatek k odvozu suti a vybouraných hmot na skládku ZKD 1 km přes 1 km</t>
  </si>
  <si>
    <t>1294915498</t>
  </si>
  <si>
    <t>https://podminky.urs.cz/item/CS_URS_2022_02/997013509</t>
  </si>
  <si>
    <t>134,564*34 'Přepočtené koeficientem množství</t>
  </si>
  <si>
    <t>155</t>
  </si>
  <si>
    <t>997013861</t>
  </si>
  <si>
    <t>Poplatek za uložení stavebního odpadu na recyklační skládce (skládkovné) z prostého betonu kód odpadu 17 01 01</t>
  </si>
  <si>
    <t>-434233627</t>
  </si>
  <si>
    <t>https://podminky.urs.cz/item/CS_URS_2022_02/997013861</t>
  </si>
  <si>
    <t>156</t>
  </si>
  <si>
    <t>997221612</t>
  </si>
  <si>
    <t>Nakládání vybouraných hmot na dopravní prostředky pro vodorovnou dopravu</t>
  </si>
  <si>
    <t>-1311147307</t>
  </si>
  <si>
    <t>https://podminky.urs.cz/item/CS_URS_2022_02/997221612</t>
  </si>
  <si>
    <t>998</t>
  </si>
  <si>
    <t>Přesun hmot</t>
  </si>
  <si>
    <t>100</t>
  </si>
  <si>
    <t>998222012</t>
  </si>
  <si>
    <t>Přesun hmot pro tělovýchovné plochy</t>
  </si>
  <si>
    <t>732297964</t>
  </si>
  <si>
    <t>https://podminky.urs.cz/item/CS_URS_2022_02/998222012</t>
  </si>
  <si>
    <t>PSV</t>
  </si>
  <si>
    <t>Práce a dodávky PSV</t>
  </si>
  <si>
    <t>722</t>
  </si>
  <si>
    <t>Zdravotechnika - vnitřní vodovod</t>
  </si>
  <si>
    <t>157</t>
  </si>
  <si>
    <t>722253132</t>
  </si>
  <si>
    <t>Spojka hadicová požární C 52</t>
  </si>
  <si>
    <t>-1744813497</t>
  </si>
  <si>
    <t>https://podminky.urs.cz/item/CS_URS_2022_02/722253132</t>
  </si>
  <si>
    <t>176</t>
  </si>
  <si>
    <t>998722201</t>
  </si>
  <si>
    <t>Přesun hmot procentní pro vnitřní vodovod v objektech v do 6 m</t>
  </si>
  <si>
    <t>%</t>
  </si>
  <si>
    <t>139620386</t>
  </si>
  <si>
    <t>https://podminky.urs.cz/item/CS_URS_2022_02/998722201</t>
  </si>
  <si>
    <t>724</t>
  </si>
  <si>
    <t>Zdravotechnika - strojní vybavení</t>
  </si>
  <si>
    <t>159</t>
  </si>
  <si>
    <t>724149101</t>
  </si>
  <si>
    <t>Montáž čerpadla vodovodního ponorného výkonu do 56 litrů bez potrubí a příslušenství</t>
  </si>
  <si>
    <t>279207344</t>
  </si>
  <si>
    <t>https://podminky.urs.cz/item/CS_URS_2022_02/724149101</t>
  </si>
  <si>
    <t>160</t>
  </si>
  <si>
    <t>42611099</t>
  </si>
  <si>
    <t>čerpadlo ponorné kalové Hmax 15m Qmax 5,3l/s 400V</t>
  </si>
  <si>
    <t>-20582415</t>
  </si>
  <si>
    <t>175</t>
  </si>
  <si>
    <t>998724201</t>
  </si>
  <si>
    <t>Přesun hmot procentní pro strojní vybavení v objektech v do 6 m</t>
  </si>
  <si>
    <t>450750463</t>
  </si>
  <si>
    <t>https://podminky.urs.cz/item/CS_URS_2022_02/998724201</t>
  </si>
  <si>
    <t>767</t>
  </si>
  <si>
    <t>Konstrukce zámečnické</t>
  </si>
  <si>
    <t>74</t>
  </si>
  <si>
    <t>14011032</t>
  </si>
  <si>
    <t>trubka ocelová bezešvá hladká jakost 11 353 57x3,2mm</t>
  </si>
  <si>
    <t>1481951571</t>
  </si>
  <si>
    <t>(1,75+5,3+2,85+17,5+1,9)*2+(6+10)*1,5</t>
  </si>
  <si>
    <t>162</t>
  </si>
  <si>
    <t>767161111</t>
  </si>
  <si>
    <t>Montáž zábradlí rovného z trubek dopatek hmotnosti do 20 kg</t>
  </si>
  <si>
    <t>-820136570</t>
  </si>
  <si>
    <t>https://podminky.urs.cz/item/CS_URS_2022_02/767161111</t>
  </si>
  <si>
    <t>1,75+5,3+2,85+17,5+1,9</t>
  </si>
  <si>
    <t>163</t>
  </si>
  <si>
    <t>767161813</t>
  </si>
  <si>
    <t>Demontáž zábradlí rovného nerozebíratelného hmotnosti 1m zábradlí do 20 kg</t>
  </si>
  <si>
    <t>-1184239643</t>
  </si>
  <si>
    <t>https://podminky.urs.cz/item/CS_URS_2022_02/767161813</t>
  </si>
  <si>
    <t>19,5+5,5</t>
  </si>
  <si>
    <t>164</t>
  </si>
  <si>
    <t>767832122</t>
  </si>
  <si>
    <t>Montáž venkovních požárních žebříků do betonu bez suchovodu</t>
  </si>
  <si>
    <t>93996492</t>
  </si>
  <si>
    <t>https://podminky.urs.cz/item/CS_URS_2022_02/767832122</t>
  </si>
  <si>
    <t>165</t>
  </si>
  <si>
    <t>44983027</t>
  </si>
  <si>
    <t>žebřík výstupový jednoduchý přímý z nerezové oceli dl 4m</t>
  </si>
  <si>
    <t>-273939775</t>
  </si>
  <si>
    <t>174</t>
  </si>
  <si>
    <t>998767201</t>
  </si>
  <si>
    <t>Přesun hmot procentní pro zámečnické konstrukce v objektech v do 6 m</t>
  </si>
  <si>
    <t>-865663747</t>
  </si>
  <si>
    <t>https://podminky.urs.cz/item/CS_URS_2022_02/998767201</t>
  </si>
  <si>
    <t>783</t>
  </si>
  <si>
    <t>Dokončovací práce - nátěry</t>
  </si>
  <si>
    <t>75</t>
  </si>
  <si>
    <t>783314101</t>
  </si>
  <si>
    <t>Základní jednonásobný syntetický nátěr zámečnických konstrukcí</t>
  </si>
  <si>
    <t>609631929</t>
  </si>
  <si>
    <t>https://podminky.urs.cz/item/CS_URS_2022_02/783314101</t>
  </si>
  <si>
    <t>((1,75+5,3+2,85+17,5+1,9)*2+6+10)*2*3,14*0,0285</t>
  </si>
  <si>
    <t>76</t>
  </si>
  <si>
    <t>783315101</t>
  </si>
  <si>
    <t>Mezinátěr jednonásobný syntetický standardní zámečnických konstrukcí</t>
  </si>
  <si>
    <t>342059897</t>
  </si>
  <si>
    <t>https://podminky.urs.cz/item/CS_URS_2022_02/783315101</t>
  </si>
  <si>
    <t>77</t>
  </si>
  <si>
    <t>783317101</t>
  </si>
  <si>
    <t>Krycí jednonásobný syntetický standardní nátěr zámečnických konstrukcí</t>
  </si>
  <si>
    <t>-1551116980</t>
  </si>
  <si>
    <t>https://podminky.urs.cz/item/CS_URS_2022_02/783317101</t>
  </si>
  <si>
    <t>VRN</t>
  </si>
  <si>
    <t>Vedlejší rozpočtové náklady</t>
  </si>
  <si>
    <t>VRN1</t>
  </si>
  <si>
    <t>Průzkumné, geodetické a projektové práce</t>
  </si>
  <si>
    <t>90</t>
  </si>
  <si>
    <t>013194000</t>
  </si>
  <si>
    <t>Geodetické zaměření</t>
  </si>
  <si>
    <t>1024</t>
  </si>
  <si>
    <t>535031371</t>
  </si>
  <si>
    <t>https://podminky.urs.cz/item/CS_URS_2022_02/013194000</t>
  </si>
  <si>
    <t>167</t>
  </si>
  <si>
    <t>013194000.1</t>
  </si>
  <si>
    <t>Ostatní záměry a studie</t>
  </si>
  <si>
    <t>…</t>
  </si>
  <si>
    <t>-1884819609</t>
  </si>
  <si>
    <t>https://podminky.urs.cz/item/CS_URS_2022_02/013194000.1</t>
  </si>
  <si>
    <t>VRN3</t>
  </si>
  <si>
    <t>Zařízení staveniště</t>
  </si>
  <si>
    <t>168</t>
  </si>
  <si>
    <t>030001000</t>
  </si>
  <si>
    <t>-346320708</t>
  </si>
  <si>
    <t>https://podminky.urs.cz/item/CS_URS_2022_02/030001000</t>
  </si>
  <si>
    <t>VRN4</t>
  </si>
  <si>
    <t>Inženýrská činnost</t>
  </si>
  <si>
    <t>91</t>
  </si>
  <si>
    <t>043154000</t>
  </si>
  <si>
    <t>Zkoušky hutnicí</t>
  </si>
  <si>
    <t>464763559</t>
  </si>
  <si>
    <t>https://podminky.urs.cz/item/CS_URS_2022_02/043154000</t>
  </si>
  <si>
    <t>VRN7</t>
  </si>
  <si>
    <t>Provozní vlivy</t>
  </si>
  <si>
    <t>169</t>
  </si>
  <si>
    <t>070001000</t>
  </si>
  <si>
    <t>-1800704926</t>
  </si>
  <si>
    <t>https://podminky.urs.cz/item/CS_URS_2022_02/070001000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</si>
</sst>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2" TargetMode="External" /><Relationship Id="rId2" Type="http://schemas.openxmlformats.org/officeDocument/2006/relationships/hyperlink" Target="https://podminky.urs.cz/item/CS_URS_2022_02/113107324" TargetMode="External" /><Relationship Id="rId3" Type="http://schemas.openxmlformats.org/officeDocument/2006/relationships/hyperlink" Target="https://podminky.urs.cz/item/CS_URS_2022_02/113107337" TargetMode="External" /><Relationship Id="rId4" Type="http://schemas.openxmlformats.org/officeDocument/2006/relationships/hyperlink" Target="https://podminky.urs.cz/item/CS_URS_2022_02/121151113" TargetMode="External" /><Relationship Id="rId5" Type="http://schemas.openxmlformats.org/officeDocument/2006/relationships/hyperlink" Target="https://podminky.urs.cz/item/CS_URS_2022_02/122151105" TargetMode="External" /><Relationship Id="rId6" Type="http://schemas.openxmlformats.org/officeDocument/2006/relationships/hyperlink" Target="https://podminky.urs.cz/item/CS_URS_2022_02/122251105" TargetMode="External" /><Relationship Id="rId7" Type="http://schemas.openxmlformats.org/officeDocument/2006/relationships/hyperlink" Target="https://podminky.urs.cz/item/CS_URS_2022_02/113202111" TargetMode="External" /><Relationship Id="rId8" Type="http://schemas.openxmlformats.org/officeDocument/2006/relationships/hyperlink" Target="https://podminky.urs.cz/item/CS_URS_2022_02/131251203" TargetMode="External" /><Relationship Id="rId9" Type="http://schemas.openxmlformats.org/officeDocument/2006/relationships/hyperlink" Target="https://podminky.urs.cz/item/CS_URS_2022_02/132254103" TargetMode="External" /><Relationship Id="rId10" Type="http://schemas.openxmlformats.org/officeDocument/2006/relationships/hyperlink" Target="https://podminky.urs.cz/item/CS_URS_2022_02/133254101" TargetMode="External" /><Relationship Id="rId11" Type="http://schemas.openxmlformats.org/officeDocument/2006/relationships/hyperlink" Target="https://podminky.urs.cz/item/CS_URS_2022_02/151101102" TargetMode="External" /><Relationship Id="rId12" Type="http://schemas.openxmlformats.org/officeDocument/2006/relationships/hyperlink" Target="https://podminky.urs.cz/item/CS_URS_2022_02/151101112" TargetMode="External" /><Relationship Id="rId13" Type="http://schemas.openxmlformats.org/officeDocument/2006/relationships/hyperlink" Target="https://podminky.urs.cz/item/CS_URS_2022_02/151101201" TargetMode="External" /><Relationship Id="rId14" Type="http://schemas.openxmlformats.org/officeDocument/2006/relationships/hyperlink" Target="https://podminky.urs.cz/item/CS_URS_2022_02/151101211" TargetMode="External" /><Relationship Id="rId15" Type="http://schemas.openxmlformats.org/officeDocument/2006/relationships/hyperlink" Target="https://podminky.urs.cz/item/CS_URS_2022_02/151101301" TargetMode="External" /><Relationship Id="rId16" Type="http://schemas.openxmlformats.org/officeDocument/2006/relationships/hyperlink" Target="https://podminky.urs.cz/item/CS_URS_2022_02/151101311" TargetMode="External" /><Relationship Id="rId17" Type="http://schemas.openxmlformats.org/officeDocument/2006/relationships/hyperlink" Target="https://podminky.urs.cz/item/CS_URS_2022_02/162751117" TargetMode="External" /><Relationship Id="rId18" Type="http://schemas.openxmlformats.org/officeDocument/2006/relationships/hyperlink" Target="https://podminky.urs.cz/item/CS_URS_2022_02/171152501" TargetMode="External" /><Relationship Id="rId19" Type="http://schemas.openxmlformats.org/officeDocument/2006/relationships/hyperlink" Target="https://podminky.urs.cz/item/CS_URS_2022_02/171201221" TargetMode="External" /><Relationship Id="rId20" Type="http://schemas.openxmlformats.org/officeDocument/2006/relationships/hyperlink" Target="https://podminky.urs.cz/item/CS_URS_2022_02/174101101" TargetMode="External" /><Relationship Id="rId21" Type="http://schemas.openxmlformats.org/officeDocument/2006/relationships/hyperlink" Target="https://podminky.urs.cz/item/CS_URS_2022_02/174201101" TargetMode="External" /><Relationship Id="rId22" Type="http://schemas.openxmlformats.org/officeDocument/2006/relationships/hyperlink" Target="https://podminky.urs.cz/item/CS_URS_2022_02/175151101" TargetMode="External" /><Relationship Id="rId23" Type="http://schemas.openxmlformats.org/officeDocument/2006/relationships/hyperlink" Target="https://podminky.urs.cz/item/CS_URS_2022_02/211971121" TargetMode="External" /><Relationship Id="rId24" Type="http://schemas.openxmlformats.org/officeDocument/2006/relationships/hyperlink" Target="https://podminky.urs.cz/item/CS_URS_2022_02/212751102" TargetMode="External" /><Relationship Id="rId25" Type="http://schemas.openxmlformats.org/officeDocument/2006/relationships/hyperlink" Target="https://podminky.urs.cz/item/CS_URS_2022_02/212751104" TargetMode="External" /><Relationship Id="rId26" Type="http://schemas.openxmlformats.org/officeDocument/2006/relationships/hyperlink" Target="https://podminky.urs.cz/item/CS_URS_2022_02/275313511" TargetMode="External" /><Relationship Id="rId27" Type="http://schemas.openxmlformats.org/officeDocument/2006/relationships/hyperlink" Target="https://podminky.urs.cz/item/CS_URS_2022_02/275313711" TargetMode="External" /><Relationship Id="rId28" Type="http://schemas.openxmlformats.org/officeDocument/2006/relationships/hyperlink" Target="https://podminky.urs.cz/item/CS_URS_2022_02/275351121" TargetMode="External" /><Relationship Id="rId29" Type="http://schemas.openxmlformats.org/officeDocument/2006/relationships/hyperlink" Target="https://podminky.urs.cz/item/CS_URS_2022_02/275351122" TargetMode="External" /><Relationship Id="rId30" Type="http://schemas.openxmlformats.org/officeDocument/2006/relationships/hyperlink" Target="https://podminky.urs.cz/item/CS_URS_2022_02/380326122" TargetMode="External" /><Relationship Id="rId31" Type="http://schemas.openxmlformats.org/officeDocument/2006/relationships/hyperlink" Target="https://podminky.urs.cz/item/CS_URS_2022_02/380356211" TargetMode="External" /><Relationship Id="rId32" Type="http://schemas.openxmlformats.org/officeDocument/2006/relationships/hyperlink" Target="https://podminky.urs.cz/item/CS_URS_2022_02/380356212" TargetMode="External" /><Relationship Id="rId33" Type="http://schemas.openxmlformats.org/officeDocument/2006/relationships/hyperlink" Target="https://podminky.urs.cz/item/CS_URS_2022_02/380361006" TargetMode="External" /><Relationship Id="rId34" Type="http://schemas.openxmlformats.org/officeDocument/2006/relationships/hyperlink" Target="https://podminky.urs.cz/item/CS_URS_2022_02/389121111" TargetMode="External" /><Relationship Id="rId35" Type="http://schemas.openxmlformats.org/officeDocument/2006/relationships/hyperlink" Target="https://podminky.urs.cz/item/CS_URS_2022_02/411354311" TargetMode="External" /><Relationship Id="rId36" Type="http://schemas.openxmlformats.org/officeDocument/2006/relationships/hyperlink" Target="https://podminky.urs.cz/item/CS_URS_2022_02/411354312" TargetMode="External" /><Relationship Id="rId37" Type="http://schemas.openxmlformats.org/officeDocument/2006/relationships/hyperlink" Target="https://podminky.urs.cz/item/CS_URS_2022_02/451573111" TargetMode="External" /><Relationship Id="rId38" Type="http://schemas.openxmlformats.org/officeDocument/2006/relationships/hyperlink" Target="https://podminky.urs.cz/item/CS_URS_2022_02/564731112" TargetMode="External" /><Relationship Id="rId39" Type="http://schemas.openxmlformats.org/officeDocument/2006/relationships/hyperlink" Target="https://podminky.urs.cz/item/CS_URS_2022_02/564760111" TargetMode="External" /><Relationship Id="rId40" Type="http://schemas.openxmlformats.org/officeDocument/2006/relationships/hyperlink" Target="https://podminky.urs.cz/item/CS_URS_2022_02/564821111" TargetMode="External" /><Relationship Id="rId41" Type="http://schemas.openxmlformats.org/officeDocument/2006/relationships/hyperlink" Target="https://podminky.urs.cz/item/CS_URS_2022_02/564851111" TargetMode="External" /><Relationship Id="rId42" Type="http://schemas.openxmlformats.org/officeDocument/2006/relationships/hyperlink" Target="https://podminky.urs.cz/item/CS_URS_2022_02/564871112" TargetMode="External" /><Relationship Id="rId43" Type="http://schemas.openxmlformats.org/officeDocument/2006/relationships/hyperlink" Target="https://podminky.urs.cz/item/CS_URS_2022_02/576136111" TargetMode="External" /><Relationship Id="rId44" Type="http://schemas.openxmlformats.org/officeDocument/2006/relationships/hyperlink" Target="https://podminky.urs.cz/item/CS_URS_2022_02/576146311" TargetMode="External" /><Relationship Id="rId45" Type="http://schemas.openxmlformats.org/officeDocument/2006/relationships/hyperlink" Target="https://podminky.urs.cz/item/CS_URS_2022_02/579221241" TargetMode="External" /><Relationship Id="rId46" Type="http://schemas.openxmlformats.org/officeDocument/2006/relationships/hyperlink" Target="https://podminky.urs.cz/item/CS_URS_2022_02/579291111" TargetMode="External" /><Relationship Id="rId47" Type="http://schemas.openxmlformats.org/officeDocument/2006/relationships/hyperlink" Target="https://podminky.urs.cz/item/CS_URS_2022_02/589116116" TargetMode="External" /><Relationship Id="rId48" Type="http://schemas.openxmlformats.org/officeDocument/2006/relationships/hyperlink" Target="https://podminky.urs.cz/item/CS_URS_2022_02/631311123" TargetMode="External" /><Relationship Id="rId49" Type="http://schemas.openxmlformats.org/officeDocument/2006/relationships/hyperlink" Target="https://podminky.urs.cz/item/CS_URS_2022_02/631311214" TargetMode="External" /><Relationship Id="rId50" Type="http://schemas.openxmlformats.org/officeDocument/2006/relationships/hyperlink" Target="https://podminky.urs.cz/item/CS_URS_2022_02/631311234" TargetMode="External" /><Relationship Id="rId51" Type="http://schemas.openxmlformats.org/officeDocument/2006/relationships/hyperlink" Target="https://podminky.urs.cz/item/CS_URS_2022_02/631319013" TargetMode="External" /><Relationship Id="rId52" Type="http://schemas.openxmlformats.org/officeDocument/2006/relationships/hyperlink" Target="https://podminky.urs.cz/item/CS_URS_2022_02/631319197" TargetMode="External" /><Relationship Id="rId53" Type="http://schemas.openxmlformats.org/officeDocument/2006/relationships/hyperlink" Target="https://podminky.urs.cz/item/CS_URS_2022_02/631362021" TargetMode="External" /><Relationship Id="rId54" Type="http://schemas.openxmlformats.org/officeDocument/2006/relationships/hyperlink" Target="https://podminky.urs.cz/item/CS_URS_2022_02/871181211" TargetMode="External" /><Relationship Id="rId55" Type="http://schemas.openxmlformats.org/officeDocument/2006/relationships/hyperlink" Target="https://podminky.urs.cz/item/CS_URS_2022_02/871211211" TargetMode="External" /><Relationship Id="rId56" Type="http://schemas.openxmlformats.org/officeDocument/2006/relationships/hyperlink" Target="https://podminky.urs.cz/item/CS_URS_2022_02/871313121" TargetMode="External" /><Relationship Id="rId57" Type="http://schemas.openxmlformats.org/officeDocument/2006/relationships/hyperlink" Target="https://podminky.urs.cz/item/CS_URS_2022_02/871353121" TargetMode="External" /><Relationship Id="rId58" Type="http://schemas.openxmlformats.org/officeDocument/2006/relationships/hyperlink" Target="https://podminky.urs.cz/item/CS_URS_2022_02/871373121" TargetMode="External" /><Relationship Id="rId59" Type="http://schemas.openxmlformats.org/officeDocument/2006/relationships/hyperlink" Target="https://podminky.urs.cz/item/CS_URS_2022_02/877211112" TargetMode="External" /><Relationship Id="rId60" Type="http://schemas.openxmlformats.org/officeDocument/2006/relationships/hyperlink" Target="https://podminky.urs.cz/item/CS_URS_2022_02/891181222" TargetMode="External" /><Relationship Id="rId61" Type="http://schemas.openxmlformats.org/officeDocument/2006/relationships/hyperlink" Target="https://podminky.urs.cz/item/CS_URS_2022_02/891211222" TargetMode="External" /><Relationship Id="rId62" Type="http://schemas.openxmlformats.org/officeDocument/2006/relationships/hyperlink" Target="https://podminky.urs.cz/item/CS_URS_2022_02/894812008" TargetMode="External" /><Relationship Id="rId63" Type="http://schemas.openxmlformats.org/officeDocument/2006/relationships/hyperlink" Target="https://podminky.urs.cz/item/CS_URS_2022_02/894812032" TargetMode="External" /><Relationship Id="rId64" Type="http://schemas.openxmlformats.org/officeDocument/2006/relationships/hyperlink" Target="https://podminky.urs.cz/item/CS_URS_2022_02/894812033" TargetMode="External" /><Relationship Id="rId65" Type="http://schemas.openxmlformats.org/officeDocument/2006/relationships/hyperlink" Target="https://podminky.urs.cz/item/CS_URS_2022_02/894812034" TargetMode="External" /><Relationship Id="rId66" Type="http://schemas.openxmlformats.org/officeDocument/2006/relationships/hyperlink" Target="https://podminky.urs.cz/item/CS_URS_2022_02/894812041" TargetMode="External" /><Relationship Id="rId67" Type="http://schemas.openxmlformats.org/officeDocument/2006/relationships/hyperlink" Target="https://podminky.urs.cz/item/CS_URS_2022_02/894812061" TargetMode="External" /><Relationship Id="rId68" Type="http://schemas.openxmlformats.org/officeDocument/2006/relationships/hyperlink" Target="https://podminky.urs.cz/item/CS_URS_2022_02/899103112" TargetMode="External" /><Relationship Id="rId69" Type="http://schemas.openxmlformats.org/officeDocument/2006/relationships/hyperlink" Target="https://podminky.urs.cz/item/CS_URS_2022_02/916331112" TargetMode="External" /><Relationship Id="rId70" Type="http://schemas.openxmlformats.org/officeDocument/2006/relationships/hyperlink" Target="https://podminky.urs.cz/item/CS_URS_2022_02/966051121" TargetMode="External" /><Relationship Id="rId71" Type="http://schemas.openxmlformats.org/officeDocument/2006/relationships/hyperlink" Target="https://podminky.urs.cz/item/CS_URS_2022_02/997013501" TargetMode="External" /><Relationship Id="rId72" Type="http://schemas.openxmlformats.org/officeDocument/2006/relationships/hyperlink" Target="https://podminky.urs.cz/item/CS_URS_2022_02/997013509" TargetMode="External" /><Relationship Id="rId73" Type="http://schemas.openxmlformats.org/officeDocument/2006/relationships/hyperlink" Target="https://podminky.urs.cz/item/CS_URS_2022_02/997013861" TargetMode="External" /><Relationship Id="rId74" Type="http://schemas.openxmlformats.org/officeDocument/2006/relationships/hyperlink" Target="https://podminky.urs.cz/item/CS_URS_2022_02/997221612" TargetMode="External" /><Relationship Id="rId75" Type="http://schemas.openxmlformats.org/officeDocument/2006/relationships/hyperlink" Target="https://podminky.urs.cz/item/CS_URS_2022_02/998222012" TargetMode="External" /><Relationship Id="rId76" Type="http://schemas.openxmlformats.org/officeDocument/2006/relationships/hyperlink" Target="https://podminky.urs.cz/item/CS_URS_2022_02/722253132" TargetMode="External" /><Relationship Id="rId77" Type="http://schemas.openxmlformats.org/officeDocument/2006/relationships/hyperlink" Target="https://podminky.urs.cz/item/CS_URS_2022_02/998722201" TargetMode="External" /><Relationship Id="rId78" Type="http://schemas.openxmlformats.org/officeDocument/2006/relationships/hyperlink" Target="https://podminky.urs.cz/item/CS_URS_2022_02/724149101" TargetMode="External" /><Relationship Id="rId79" Type="http://schemas.openxmlformats.org/officeDocument/2006/relationships/hyperlink" Target="https://podminky.urs.cz/item/CS_URS_2022_02/998724201" TargetMode="External" /><Relationship Id="rId80" Type="http://schemas.openxmlformats.org/officeDocument/2006/relationships/hyperlink" Target="https://podminky.urs.cz/item/CS_URS_2022_02/767161111" TargetMode="External" /><Relationship Id="rId81" Type="http://schemas.openxmlformats.org/officeDocument/2006/relationships/hyperlink" Target="https://podminky.urs.cz/item/CS_URS_2022_02/767161813" TargetMode="External" /><Relationship Id="rId82" Type="http://schemas.openxmlformats.org/officeDocument/2006/relationships/hyperlink" Target="https://podminky.urs.cz/item/CS_URS_2022_02/767832122" TargetMode="External" /><Relationship Id="rId83" Type="http://schemas.openxmlformats.org/officeDocument/2006/relationships/hyperlink" Target="https://podminky.urs.cz/item/CS_URS_2022_02/998767201" TargetMode="External" /><Relationship Id="rId84" Type="http://schemas.openxmlformats.org/officeDocument/2006/relationships/hyperlink" Target="https://podminky.urs.cz/item/CS_URS_2022_02/783314101" TargetMode="External" /><Relationship Id="rId85" Type="http://schemas.openxmlformats.org/officeDocument/2006/relationships/hyperlink" Target="https://podminky.urs.cz/item/CS_URS_2022_02/783315101" TargetMode="External" /><Relationship Id="rId86" Type="http://schemas.openxmlformats.org/officeDocument/2006/relationships/hyperlink" Target="https://podminky.urs.cz/item/CS_URS_2022_02/783317101" TargetMode="External" /><Relationship Id="rId87" Type="http://schemas.openxmlformats.org/officeDocument/2006/relationships/hyperlink" Target="https://podminky.urs.cz/item/CS_URS_2022_02/013194000" TargetMode="External" /><Relationship Id="rId88" Type="http://schemas.openxmlformats.org/officeDocument/2006/relationships/hyperlink" Target="https://podminky.urs.cz/item/CS_URS_2022_02/013194000.1" TargetMode="External" /><Relationship Id="rId89" Type="http://schemas.openxmlformats.org/officeDocument/2006/relationships/hyperlink" Target="https://podminky.urs.cz/item/CS_URS_2022_02/030001000" TargetMode="External" /><Relationship Id="rId90" Type="http://schemas.openxmlformats.org/officeDocument/2006/relationships/hyperlink" Target="https://podminky.urs.cz/item/CS_URS_2022_02/043154000" TargetMode="External" /><Relationship Id="rId91" Type="http://schemas.openxmlformats.org/officeDocument/2006/relationships/hyperlink" Target="https://podminky.urs.cz/item/CS_URS_2022_02/070001000" TargetMode="External" /><Relationship Id="rId9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3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21"/>
      <c r="BE5" s="205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21"/>
      <c r="BE6" s="206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06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06"/>
      <c r="BS8" s="18" t="s">
        <v>6</v>
      </c>
    </row>
    <row r="9" spans="2:71" s="1" customFormat="1" ht="14.45" customHeight="1">
      <c r="B9" s="21"/>
      <c r="AR9" s="21"/>
      <c r="BE9" s="206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06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06"/>
      <c r="BS11" s="18" t="s">
        <v>6</v>
      </c>
    </row>
    <row r="12" spans="2:71" s="1" customFormat="1" ht="6.95" customHeight="1">
      <c r="B12" s="21"/>
      <c r="AR12" s="21"/>
      <c r="BE12" s="206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06"/>
      <c r="BS13" s="18" t="s">
        <v>6</v>
      </c>
    </row>
    <row r="14" spans="2:71" ht="12.75">
      <c r="B14" s="21"/>
      <c r="E14" s="211" t="s">
        <v>29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8" t="s">
        <v>27</v>
      </c>
      <c r="AN14" s="30" t="s">
        <v>29</v>
      </c>
      <c r="AR14" s="21"/>
      <c r="BE14" s="206"/>
      <c r="BS14" s="18" t="s">
        <v>6</v>
      </c>
    </row>
    <row r="15" spans="2:71" s="1" customFormat="1" ht="6.95" customHeight="1">
      <c r="B15" s="21"/>
      <c r="AR15" s="21"/>
      <c r="BE15" s="206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06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06"/>
      <c r="BS17" s="18" t="s">
        <v>32</v>
      </c>
    </row>
    <row r="18" spans="2:71" s="1" customFormat="1" ht="6.95" customHeight="1">
      <c r="B18" s="21"/>
      <c r="AR18" s="21"/>
      <c r="BE18" s="206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06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206"/>
      <c r="BS20" s="18" t="s">
        <v>32</v>
      </c>
    </row>
    <row r="21" spans="2:57" s="1" customFormat="1" ht="6.95" customHeight="1">
      <c r="B21" s="21"/>
      <c r="AR21" s="21"/>
      <c r="BE21" s="206"/>
    </row>
    <row r="22" spans="2:57" s="1" customFormat="1" ht="12" customHeight="1">
      <c r="B22" s="21"/>
      <c r="D22" s="28" t="s">
        <v>35</v>
      </c>
      <c r="AR22" s="21"/>
      <c r="BE22" s="206"/>
    </row>
    <row r="23" spans="2:57" s="1" customFormat="1" ht="16.5" customHeight="1">
      <c r="B23" s="21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1"/>
      <c r="BE23" s="206"/>
    </row>
    <row r="24" spans="2:57" s="1" customFormat="1" ht="6.95" customHeight="1">
      <c r="B24" s="21"/>
      <c r="AR24" s="21"/>
      <c r="BE24" s="206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06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14">
        <f>ROUND(AG94,2)</f>
        <v>0</v>
      </c>
      <c r="AL26" s="215"/>
      <c r="AM26" s="215"/>
      <c r="AN26" s="215"/>
      <c r="AO26" s="215"/>
      <c r="AP26" s="33"/>
      <c r="AQ26" s="33"/>
      <c r="AR26" s="34"/>
      <c r="BE26" s="206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06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16" t="s">
        <v>37</v>
      </c>
      <c r="M28" s="216"/>
      <c r="N28" s="216"/>
      <c r="O28" s="216"/>
      <c r="P28" s="216"/>
      <c r="Q28" s="33"/>
      <c r="R28" s="33"/>
      <c r="S28" s="33"/>
      <c r="T28" s="33"/>
      <c r="U28" s="33"/>
      <c r="V28" s="33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F28" s="33"/>
      <c r="AG28" s="33"/>
      <c r="AH28" s="33"/>
      <c r="AI28" s="33"/>
      <c r="AJ28" s="33"/>
      <c r="AK28" s="216" t="s">
        <v>39</v>
      </c>
      <c r="AL28" s="216"/>
      <c r="AM28" s="216"/>
      <c r="AN28" s="216"/>
      <c r="AO28" s="216"/>
      <c r="AP28" s="33"/>
      <c r="AQ28" s="33"/>
      <c r="AR28" s="34"/>
      <c r="BE28" s="206"/>
    </row>
    <row r="29" spans="2:57" s="3" customFormat="1" ht="14.45" customHeight="1">
      <c r="B29" s="38"/>
      <c r="D29" s="28" t="s">
        <v>40</v>
      </c>
      <c r="F29" s="28" t="s">
        <v>41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8"/>
      <c r="BE29" s="207"/>
    </row>
    <row r="30" spans="2:57" s="3" customFormat="1" ht="14.45" customHeight="1">
      <c r="B30" s="38"/>
      <c r="F30" s="28" t="s">
        <v>42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8"/>
      <c r="BE30" s="207"/>
    </row>
    <row r="31" spans="2:57" s="3" customFormat="1" ht="14.45" customHeight="1" hidden="1">
      <c r="B31" s="38"/>
      <c r="F31" s="28" t="s">
        <v>43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8"/>
      <c r="BE31" s="207"/>
    </row>
    <row r="32" spans="2:57" s="3" customFormat="1" ht="14.45" customHeight="1" hidden="1">
      <c r="B32" s="38"/>
      <c r="F32" s="28" t="s">
        <v>44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8"/>
      <c r="BE32" s="207"/>
    </row>
    <row r="33" spans="2:57" s="3" customFormat="1" ht="14.45" customHeight="1" hidden="1">
      <c r="B33" s="38"/>
      <c r="F33" s="28" t="s">
        <v>45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8"/>
      <c r="BE33" s="20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06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0" t="s">
        <v>48</v>
      </c>
      <c r="Y35" s="221"/>
      <c r="Z35" s="221"/>
      <c r="AA35" s="221"/>
      <c r="AB35" s="221"/>
      <c r="AC35" s="41"/>
      <c r="AD35" s="41"/>
      <c r="AE35" s="41"/>
      <c r="AF35" s="41"/>
      <c r="AG35" s="41"/>
      <c r="AH35" s="41"/>
      <c r="AI35" s="41"/>
      <c r="AJ35" s="41"/>
      <c r="AK35" s="222">
        <f>SUM(AK26:AK33)</f>
        <v>0</v>
      </c>
      <c r="AL35" s="221"/>
      <c r="AM35" s="221"/>
      <c r="AN35" s="221"/>
      <c r="AO35" s="22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342019b(1)</v>
      </c>
      <c r="AR84" s="52"/>
    </row>
    <row r="85" spans="2:44" s="5" customFormat="1" ht="36.95" customHeight="1">
      <c r="B85" s="53"/>
      <c r="C85" s="54" t="s">
        <v>16</v>
      </c>
      <c r="L85" s="224" t="str">
        <f>K6</f>
        <v>Rekonstrukce atletického oválu Milevsko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Milevsko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26" t="str">
        <f>IF(AN8="","",AN8)</f>
        <v>22. 3. 2021</v>
      </c>
      <c r="AN87" s="226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Milevsko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27" t="str">
        <f>IF(E17="","",E17)</f>
        <v xml:space="preserve"> </v>
      </c>
      <c r="AN89" s="228"/>
      <c r="AO89" s="228"/>
      <c r="AP89" s="228"/>
      <c r="AQ89" s="33"/>
      <c r="AR89" s="34"/>
      <c r="AS89" s="229" t="s">
        <v>56</v>
      </c>
      <c r="AT89" s="23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27" t="str">
        <f>IF(E20="","",E20)</f>
        <v>Ing. Petr Černý</v>
      </c>
      <c r="AN90" s="228"/>
      <c r="AO90" s="228"/>
      <c r="AP90" s="228"/>
      <c r="AQ90" s="33"/>
      <c r="AR90" s="34"/>
      <c r="AS90" s="231"/>
      <c r="AT90" s="23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1"/>
      <c r="AT91" s="23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3" t="s">
        <v>57</v>
      </c>
      <c r="D92" s="234"/>
      <c r="E92" s="234"/>
      <c r="F92" s="234"/>
      <c r="G92" s="234"/>
      <c r="H92" s="61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1">
        <f>ROUND(AG95,2)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0" s="7" customFormat="1" ht="24.75" customHeight="1">
      <c r="A95" s="79" t="s">
        <v>79</v>
      </c>
      <c r="B95" s="80"/>
      <c r="C95" s="81"/>
      <c r="D95" s="240" t="s">
        <v>14</v>
      </c>
      <c r="E95" s="240"/>
      <c r="F95" s="240"/>
      <c r="G95" s="240"/>
      <c r="H95" s="240"/>
      <c r="I95" s="82"/>
      <c r="J95" s="240" t="s">
        <v>17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'342019b - Rekonstrukce...'!J28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83" t="s">
        <v>80</v>
      </c>
      <c r="AR95" s="80"/>
      <c r="AS95" s="84">
        <v>0</v>
      </c>
      <c r="AT95" s="85">
        <f>ROUND(SUM(AV95:AW95),2)</f>
        <v>0</v>
      </c>
      <c r="AU95" s="86">
        <f>'342019b - Rekonstrukce...'!P133</f>
        <v>0</v>
      </c>
      <c r="AV95" s="85">
        <f>'342019b - Rekonstrukce...'!J31</f>
        <v>0</v>
      </c>
      <c r="AW95" s="85">
        <f>'342019b - Rekonstrukce...'!J32</f>
        <v>0</v>
      </c>
      <c r="AX95" s="85">
        <f>'342019b - Rekonstrukce...'!J33</f>
        <v>0</v>
      </c>
      <c r="AY95" s="85">
        <f>'342019b - Rekonstrukce...'!J34</f>
        <v>0</v>
      </c>
      <c r="AZ95" s="85">
        <f>'342019b - Rekonstrukce...'!F31</f>
        <v>0</v>
      </c>
      <c r="BA95" s="85">
        <f>'342019b - Rekonstrukce...'!F32</f>
        <v>0</v>
      </c>
      <c r="BB95" s="85">
        <f>'342019b - Rekonstrukce...'!F33</f>
        <v>0</v>
      </c>
      <c r="BC95" s="85">
        <f>'342019b - Rekonstrukce...'!F34</f>
        <v>0</v>
      </c>
      <c r="BD95" s="87">
        <f>'342019b - Rekonstrukce...'!F35</f>
        <v>0</v>
      </c>
      <c r="BT95" s="88" t="s">
        <v>81</v>
      </c>
      <c r="BU95" s="88" t="s">
        <v>82</v>
      </c>
      <c r="BV95" s="88" t="s">
        <v>77</v>
      </c>
      <c r="BW95" s="88" t="s">
        <v>4</v>
      </c>
      <c r="BX95" s="88" t="s">
        <v>78</v>
      </c>
      <c r="CL95" s="88" t="s">
        <v>1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42019b(1) - Rekonstrukc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8" t="s">
        <v>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84</v>
      </c>
      <c r="L4" s="21"/>
      <c r="M4" s="89" t="s">
        <v>10</v>
      </c>
      <c r="AT4" s="18" t="s">
        <v>3</v>
      </c>
    </row>
    <row r="5" spans="2:12" s="1" customFormat="1" ht="6.95" customHeight="1">
      <c r="B5" s="21"/>
      <c r="L5" s="21"/>
    </row>
    <row r="6" spans="1:31" s="2" customFormat="1" ht="12" customHeight="1">
      <c r="A6" s="33"/>
      <c r="B6" s="34"/>
      <c r="C6" s="33"/>
      <c r="D6" s="28" t="s">
        <v>16</v>
      </c>
      <c r="E6" s="33"/>
      <c r="F6" s="33"/>
      <c r="G6" s="33"/>
      <c r="H6" s="33"/>
      <c r="I6" s="33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4"/>
      <c r="C7" s="33"/>
      <c r="D7" s="33"/>
      <c r="E7" s="224" t="s">
        <v>17</v>
      </c>
      <c r="F7" s="244"/>
      <c r="G7" s="244"/>
      <c r="H7" s="244"/>
      <c r="I7" s="33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8" t="s">
        <v>18</v>
      </c>
      <c r="E9" s="33"/>
      <c r="F9" s="26" t="s">
        <v>1</v>
      </c>
      <c r="G9" s="33"/>
      <c r="H9" s="33"/>
      <c r="I9" s="28" t="s">
        <v>19</v>
      </c>
      <c r="J9" s="26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20</v>
      </c>
      <c r="E10" s="33"/>
      <c r="F10" s="26" t="s">
        <v>21</v>
      </c>
      <c r="G10" s="33"/>
      <c r="H10" s="33"/>
      <c r="I10" s="28" t="s">
        <v>22</v>
      </c>
      <c r="J10" s="56" t="str">
        <f>'Rekapitulace stavby'!AN8</f>
        <v>22. 3. 2021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24</v>
      </c>
      <c r="E12" s="33"/>
      <c r="F12" s="33"/>
      <c r="G12" s="33"/>
      <c r="H12" s="33"/>
      <c r="I12" s="28" t="s">
        <v>25</v>
      </c>
      <c r="J12" s="26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">
        <v>26</v>
      </c>
      <c r="F13" s="33"/>
      <c r="G13" s="33"/>
      <c r="H13" s="33"/>
      <c r="I13" s="28" t="s">
        <v>27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28</v>
      </c>
      <c r="E15" s="33"/>
      <c r="F15" s="33"/>
      <c r="G15" s="33"/>
      <c r="H15" s="33"/>
      <c r="I15" s="28" t="s">
        <v>25</v>
      </c>
      <c r="J15" s="29" t="str">
        <f>'Rekapitulace stavby'!AN13</f>
        <v>Vyplň údaj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245" t="str">
        <f>'Rekapitulace stavby'!E14</f>
        <v>Vyplň údaj</v>
      </c>
      <c r="F16" s="208"/>
      <c r="G16" s="208"/>
      <c r="H16" s="208"/>
      <c r="I16" s="28" t="s">
        <v>27</v>
      </c>
      <c r="J16" s="29" t="str">
        <f>'Rekapitulace stavby'!AN14</f>
        <v>Vyplň údaj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30</v>
      </c>
      <c r="E18" s="33"/>
      <c r="F18" s="33"/>
      <c r="G18" s="33"/>
      <c r="H18" s="33"/>
      <c r="I18" s="28" t="s">
        <v>25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31</v>
      </c>
      <c r="F19" s="33"/>
      <c r="G19" s="33"/>
      <c r="H19" s="33"/>
      <c r="I19" s="28" t="s">
        <v>27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33</v>
      </c>
      <c r="E21" s="33"/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34</v>
      </c>
      <c r="F22" s="33"/>
      <c r="G22" s="33"/>
      <c r="H22" s="33"/>
      <c r="I22" s="28" t="s">
        <v>27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35</v>
      </c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90"/>
      <c r="B25" s="91"/>
      <c r="C25" s="90"/>
      <c r="D25" s="90"/>
      <c r="E25" s="213" t="s">
        <v>1</v>
      </c>
      <c r="F25" s="213"/>
      <c r="G25" s="213"/>
      <c r="H25" s="213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7"/>
      <c r="E27" s="67"/>
      <c r="F27" s="67"/>
      <c r="G27" s="67"/>
      <c r="H27" s="67"/>
      <c r="I27" s="67"/>
      <c r="J27" s="67"/>
      <c r="K27" s="67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3" t="s">
        <v>36</v>
      </c>
      <c r="E28" s="33"/>
      <c r="F28" s="33"/>
      <c r="G28" s="33"/>
      <c r="H28" s="33"/>
      <c r="I28" s="33"/>
      <c r="J28" s="72">
        <f>ROUND(J133,2)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38</v>
      </c>
      <c r="G30" s="33"/>
      <c r="H30" s="33"/>
      <c r="I30" s="37" t="s">
        <v>37</v>
      </c>
      <c r="J30" s="37" t="s">
        <v>39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94" t="s">
        <v>40</v>
      </c>
      <c r="E31" s="28" t="s">
        <v>41</v>
      </c>
      <c r="F31" s="95">
        <f>ROUND((SUM(BE133:BE483)),2)</f>
        <v>0</v>
      </c>
      <c r="G31" s="33"/>
      <c r="H31" s="33"/>
      <c r="I31" s="96">
        <v>0.21</v>
      </c>
      <c r="J31" s="95">
        <f>ROUND(((SUM(BE133:BE483))*I31),2)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42</v>
      </c>
      <c r="F32" s="95">
        <f>ROUND((SUM(BF133:BF483)),2)</f>
        <v>0</v>
      </c>
      <c r="G32" s="33"/>
      <c r="H32" s="33"/>
      <c r="I32" s="96">
        <v>0.15</v>
      </c>
      <c r="J32" s="95">
        <f>ROUND(((SUM(BF133:BF483))*I32),2)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33"/>
      <c r="E33" s="28" t="s">
        <v>43</v>
      </c>
      <c r="F33" s="95">
        <f>ROUND((SUM(BG133:BG483)),2)</f>
        <v>0</v>
      </c>
      <c r="G33" s="33"/>
      <c r="H33" s="33"/>
      <c r="I33" s="96">
        <v>0.21</v>
      </c>
      <c r="J33" s="95">
        <f>0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44</v>
      </c>
      <c r="F34" s="95">
        <f>ROUND((SUM(BH133:BH483)),2)</f>
        <v>0</v>
      </c>
      <c r="G34" s="33"/>
      <c r="H34" s="33"/>
      <c r="I34" s="96">
        <v>0.15</v>
      </c>
      <c r="J34" s="95">
        <f>0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5">
        <f>ROUND((SUM(BI133:BI483)),2)</f>
        <v>0</v>
      </c>
      <c r="G35" s="33"/>
      <c r="H35" s="33"/>
      <c r="I35" s="96">
        <v>0</v>
      </c>
      <c r="J35" s="9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97"/>
      <c r="D37" s="98" t="s">
        <v>46</v>
      </c>
      <c r="E37" s="61"/>
      <c r="F37" s="61"/>
      <c r="G37" s="99" t="s">
        <v>47</v>
      </c>
      <c r="H37" s="100" t="s">
        <v>48</v>
      </c>
      <c r="I37" s="61"/>
      <c r="J37" s="101">
        <f>SUM(J28:J35)</f>
        <v>0</v>
      </c>
      <c r="K37" s="102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21"/>
      <c r="L39" s="21"/>
    </row>
    <row r="40" spans="2:12" s="1" customFormat="1" ht="14.45" customHeight="1">
      <c r="B40" s="21"/>
      <c r="L40" s="21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3" t="s">
        <v>52</v>
      </c>
      <c r="G61" s="46" t="s">
        <v>51</v>
      </c>
      <c r="H61" s="36"/>
      <c r="I61" s="36"/>
      <c r="J61" s="10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3" t="s">
        <v>52</v>
      </c>
      <c r="G76" s="46" t="s">
        <v>51</v>
      </c>
      <c r="H76" s="36"/>
      <c r="I76" s="36"/>
      <c r="J76" s="10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24" t="str">
        <f>E7</f>
        <v>Rekonstrukce atletického oválu Milevsko</v>
      </c>
      <c r="F85" s="244"/>
      <c r="G85" s="244"/>
      <c r="H85" s="24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3"/>
      <c r="E87" s="33"/>
      <c r="F87" s="26" t="str">
        <f>F10</f>
        <v>Milevsko</v>
      </c>
      <c r="G87" s="33"/>
      <c r="H87" s="33"/>
      <c r="I87" s="28" t="s">
        <v>22</v>
      </c>
      <c r="J87" s="56" t="str">
        <f>IF(J10="","",J10)</f>
        <v>22. 3. 2021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3"/>
      <c r="E89" s="33"/>
      <c r="F89" s="26" t="str">
        <f>E13</f>
        <v>Město Milevsko</v>
      </c>
      <c r="G89" s="33"/>
      <c r="H89" s="33"/>
      <c r="I89" s="28" t="s">
        <v>30</v>
      </c>
      <c r="J89" s="31" t="str">
        <f>E19</f>
        <v xml:space="preserve"> 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28</v>
      </c>
      <c r="D90" s="33"/>
      <c r="E90" s="33"/>
      <c r="F90" s="26" t="str">
        <f>IF(E16="","",E16)</f>
        <v>Vyplň údaj</v>
      </c>
      <c r="G90" s="33"/>
      <c r="H90" s="33"/>
      <c r="I90" s="28" t="s">
        <v>33</v>
      </c>
      <c r="J90" s="31" t="str">
        <f>E22</f>
        <v>Ing. Petr Černý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05" t="s">
        <v>86</v>
      </c>
      <c r="D92" s="97"/>
      <c r="E92" s="97"/>
      <c r="F92" s="97"/>
      <c r="G92" s="97"/>
      <c r="H92" s="97"/>
      <c r="I92" s="97"/>
      <c r="J92" s="106" t="s">
        <v>87</v>
      </c>
      <c r="K92" s="97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07" t="s">
        <v>88</v>
      </c>
      <c r="D94" s="33"/>
      <c r="E94" s="33"/>
      <c r="F94" s="33"/>
      <c r="G94" s="33"/>
      <c r="H94" s="33"/>
      <c r="I94" s="33"/>
      <c r="J94" s="72">
        <f>J133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89</v>
      </c>
    </row>
    <row r="95" spans="2:12" s="9" customFormat="1" ht="24.95" customHeight="1">
      <c r="B95" s="108"/>
      <c r="D95" s="109" t="s">
        <v>90</v>
      </c>
      <c r="E95" s="110"/>
      <c r="F95" s="110"/>
      <c r="G95" s="110"/>
      <c r="H95" s="110"/>
      <c r="I95" s="110"/>
      <c r="J95" s="111">
        <f>J134</f>
        <v>0</v>
      </c>
      <c r="L95" s="108"/>
    </row>
    <row r="96" spans="2:12" s="10" customFormat="1" ht="19.9" customHeight="1">
      <c r="B96" s="112"/>
      <c r="D96" s="113" t="s">
        <v>91</v>
      </c>
      <c r="E96" s="114"/>
      <c r="F96" s="114"/>
      <c r="G96" s="114"/>
      <c r="H96" s="114"/>
      <c r="I96" s="114"/>
      <c r="J96" s="115">
        <f>J135</f>
        <v>0</v>
      </c>
      <c r="L96" s="112"/>
    </row>
    <row r="97" spans="2:12" s="10" customFormat="1" ht="19.9" customHeight="1">
      <c r="B97" s="112"/>
      <c r="D97" s="113" t="s">
        <v>92</v>
      </c>
      <c r="E97" s="114"/>
      <c r="F97" s="114"/>
      <c r="G97" s="114"/>
      <c r="H97" s="114"/>
      <c r="I97" s="114"/>
      <c r="J97" s="115">
        <f>J225</f>
        <v>0</v>
      </c>
      <c r="L97" s="112"/>
    </row>
    <row r="98" spans="2:12" s="10" customFormat="1" ht="19.9" customHeight="1">
      <c r="B98" s="112"/>
      <c r="D98" s="113" t="s">
        <v>93</v>
      </c>
      <c r="E98" s="114"/>
      <c r="F98" s="114"/>
      <c r="G98" s="114"/>
      <c r="H98" s="114"/>
      <c r="I98" s="114"/>
      <c r="J98" s="115">
        <f>J252</f>
        <v>0</v>
      </c>
      <c r="L98" s="112"/>
    </row>
    <row r="99" spans="2:12" s="10" customFormat="1" ht="19.9" customHeight="1">
      <c r="B99" s="112"/>
      <c r="D99" s="113" t="s">
        <v>94</v>
      </c>
      <c r="E99" s="114"/>
      <c r="F99" s="114"/>
      <c r="G99" s="114"/>
      <c r="H99" s="114"/>
      <c r="I99" s="114"/>
      <c r="J99" s="115">
        <f>J269</f>
        <v>0</v>
      </c>
      <c r="L99" s="112"/>
    </row>
    <row r="100" spans="2:12" s="10" customFormat="1" ht="19.9" customHeight="1">
      <c r="B100" s="112"/>
      <c r="D100" s="113" t="s">
        <v>95</v>
      </c>
      <c r="E100" s="114"/>
      <c r="F100" s="114"/>
      <c r="G100" s="114"/>
      <c r="H100" s="114"/>
      <c r="I100" s="114"/>
      <c r="J100" s="115">
        <f>J286</f>
        <v>0</v>
      </c>
      <c r="L100" s="112"/>
    </row>
    <row r="101" spans="2:12" s="10" customFormat="1" ht="19.9" customHeight="1">
      <c r="B101" s="112"/>
      <c r="D101" s="113" t="s">
        <v>96</v>
      </c>
      <c r="E101" s="114"/>
      <c r="F101" s="114"/>
      <c r="G101" s="114"/>
      <c r="H101" s="114"/>
      <c r="I101" s="114"/>
      <c r="J101" s="115">
        <f>J316</f>
        <v>0</v>
      </c>
      <c r="L101" s="112"/>
    </row>
    <row r="102" spans="2:12" s="10" customFormat="1" ht="19.9" customHeight="1">
      <c r="B102" s="112"/>
      <c r="D102" s="113" t="s">
        <v>97</v>
      </c>
      <c r="E102" s="114"/>
      <c r="F102" s="114"/>
      <c r="G102" s="114"/>
      <c r="H102" s="114"/>
      <c r="I102" s="114"/>
      <c r="J102" s="115">
        <f>J335</f>
        <v>0</v>
      </c>
      <c r="L102" s="112"/>
    </row>
    <row r="103" spans="2:12" s="10" customFormat="1" ht="19.9" customHeight="1">
      <c r="B103" s="112"/>
      <c r="D103" s="113" t="s">
        <v>98</v>
      </c>
      <c r="E103" s="114"/>
      <c r="F103" s="114"/>
      <c r="G103" s="114"/>
      <c r="H103" s="114"/>
      <c r="I103" s="114"/>
      <c r="J103" s="115">
        <f>J388</f>
        <v>0</v>
      </c>
      <c r="L103" s="112"/>
    </row>
    <row r="104" spans="2:12" s="10" customFormat="1" ht="19.9" customHeight="1">
      <c r="B104" s="112"/>
      <c r="D104" s="113" t="s">
        <v>99</v>
      </c>
      <c r="E104" s="114"/>
      <c r="F104" s="114"/>
      <c r="G104" s="114"/>
      <c r="H104" s="114"/>
      <c r="I104" s="114"/>
      <c r="J104" s="115">
        <f>J422</f>
        <v>0</v>
      </c>
      <c r="L104" s="112"/>
    </row>
    <row r="105" spans="2:12" s="10" customFormat="1" ht="19.9" customHeight="1">
      <c r="B105" s="112"/>
      <c r="D105" s="113" t="s">
        <v>100</v>
      </c>
      <c r="E105" s="114"/>
      <c r="F105" s="114"/>
      <c r="G105" s="114"/>
      <c r="H105" s="114"/>
      <c r="I105" s="114"/>
      <c r="J105" s="115">
        <f>J432</f>
        <v>0</v>
      </c>
      <c r="L105" s="112"/>
    </row>
    <row r="106" spans="2:12" s="9" customFormat="1" ht="24.95" customHeight="1">
      <c r="B106" s="108"/>
      <c r="D106" s="109" t="s">
        <v>101</v>
      </c>
      <c r="E106" s="110"/>
      <c r="F106" s="110"/>
      <c r="G106" s="110"/>
      <c r="H106" s="110"/>
      <c r="I106" s="110"/>
      <c r="J106" s="111">
        <f>J435</f>
        <v>0</v>
      </c>
      <c r="L106" s="108"/>
    </row>
    <row r="107" spans="2:12" s="10" customFormat="1" ht="19.9" customHeight="1">
      <c r="B107" s="112"/>
      <c r="D107" s="113" t="s">
        <v>102</v>
      </c>
      <c r="E107" s="114"/>
      <c r="F107" s="114"/>
      <c r="G107" s="114"/>
      <c r="H107" s="114"/>
      <c r="I107" s="114"/>
      <c r="J107" s="115">
        <f>J436</f>
        <v>0</v>
      </c>
      <c r="L107" s="112"/>
    </row>
    <row r="108" spans="2:12" s="10" customFormat="1" ht="19.9" customHeight="1">
      <c r="B108" s="112"/>
      <c r="D108" s="113" t="s">
        <v>103</v>
      </c>
      <c r="E108" s="114"/>
      <c r="F108" s="114"/>
      <c r="G108" s="114"/>
      <c r="H108" s="114"/>
      <c r="I108" s="114"/>
      <c r="J108" s="115">
        <f>J441</f>
        <v>0</v>
      </c>
      <c r="L108" s="112"/>
    </row>
    <row r="109" spans="2:12" s="10" customFormat="1" ht="19.9" customHeight="1">
      <c r="B109" s="112"/>
      <c r="D109" s="113" t="s">
        <v>104</v>
      </c>
      <c r="E109" s="114"/>
      <c r="F109" s="114"/>
      <c r="G109" s="114"/>
      <c r="H109" s="114"/>
      <c r="I109" s="114"/>
      <c r="J109" s="115">
        <f>J447</f>
        <v>0</v>
      </c>
      <c r="L109" s="112"/>
    </row>
    <row r="110" spans="2:12" s="10" customFormat="1" ht="19.9" customHeight="1">
      <c r="B110" s="112"/>
      <c r="D110" s="113" t="s">
        <v>105</v>
      </c>
      <c r="E110" s="114"/>
      <c r="F110" s="114"/>
      <c r="G110" s="114"/>
      <c r="H110" s="114"/>
      <c r="I110" s="114"/>
      <c r="J110" s="115">
        <f>J461</f>
        <v>0</v>
      </c>
      <c r="L110" s="112"/>
    </row>
    <row r="111" spans="2:12" s="9" customFormat="1" ht="24.95" customHeight="1">
      <c r="B111" s="108"/>
      <c r="D111" s="109" t="s">
        <v>106</v>
      </c>
      <c r="E111" s="110"/>
      <c r="F111" s="110"/>
      <c r="G111" s="110"/>
      <c r="H111" s="110"/>
      <c r="I111" s="110"/>
      <c r="J111" s="111">
        <f>J469</f>
        <v>0</v>
      </c>
      <c r="L111" s="108"/>
    </row>
    <row r="112" spans="2:12" s="10" customFormat="1" ht="19.9" customHeight="1">
      <c r="B112" s="112"/>
      <c r="D112" s="113" t="s">
        <v>107</v>
      </c>
      <c r="E112" s="114"/>
      <c r="F112" s="114"/>
      <c r="G112" s="114"/>
      <c r="H112" s="114"/>
      <c r="I112" s="114"/>
      <c r="J112" s="115">
        <f>J470</f>
        <v>0</v>
      </c>
      <c r="L112" s="112"/>
    </row>
    <row r="113" spans="2:12" s="10" customFormat="1" ht="19.9" customHeight="1">
      <c r="B113" s="112"/>
      <c r="D113" s="113" t="s">
        <v>108</v>
      </c>
      <c r="E113" s="114"/>
      <c r="F113" s="114"/>
      <c r="G113" s="114"/>
      <c r="H113" s="114"/>
      <c r="I113" s="114"/>
      <c r="J113" s="115">
        <f>J475</f>
        <v>0</v>
      </c>
      <c r="L113" s="112"/>
    </row>
    <row r="114" spans="2:12" s="10" customFormat="1" ht="19.9" customHeight="1">
      <c r="B114" s="112"/>
      <c r="D114" s="113" t="s">
        <v>109</v>
      </c>
      <c r="E114" s="114"/>
      <c r="F114" s="114"/>
      <c r="G114" s="114"/>
      <c r="H114" s="114"/>
      <c r="I114" s="114"/>
      <c r="J114" s="115">
        <f>J478</f>
        <v>0</v>
      </c>
      <c r="L114" s="112"/>
    </row>
    <row r="115" spans="2:12" s="10" customFormat="1" ht="19.9" customHeight="1">
      <c r="B115" s="112"/>
      <c r="D115" s="113" t="s">
        <v>110</v>
      </c>
      <c r="E115" s="114"/>
      <c r="F115" s="114"/>
      <c r="G115" s="114"/>
      <c r="H115" s="114"/>
      <c r="I115" s="114"/>
      <c r="J115" s="115">
        <f>J481</f>
        <v>0</v>
      </c>
      <c r="L115" s="112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111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24" t="str">
        <f>E7</f>
        <v>Rekonstrukce atletického oválu Milevsko</v>
      </c>
      <c r="F125" s="244"/>
      <c r="G125" s="244"/>
      <c r="H125" s="244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3"/>
      <c r="E127" s="33"/>
      <c r="F127" s="26" t="str">
        <f>F10</f>
        <v>Milevsko</v>
      </c>
      <c r="G127" s="33"/>
      <c r="H127" s="33"/>
      <c r="I127" s="28" t="s">
        <v>22</v>
      </c>
      <c r="J127" s="56" t="str">
        <f>IF(J10="","",J10)</f>
        <v>22. 3. 2021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24</v>
      </c>
      <c r="D129" s="33"/>
      <c r="E129" s="33"/>
      <c r="F129" s="26" t="str">
        <f>E13</f>
        <v>Město Milevsko</v>
      </c>
      <c r="G129" s="33"/>
      <c r="H129" s="33"/>
      <c r="I129" s="28" t="s">
        <v>30</v>
      </c>
      <c r="J129" s="31" t="str">
        <f>E19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28</v>
      </c>
      <c r="D130" s="33"/>
      <c r="E130" s="33"/>
      <c r="F130" s="26" t="str">
        <f>IF(E16="","",E16)</f>
        <v>Vyplň údaj</v>
      </c>
      <c r="G130" s="33"/>
      <c r="H130" s="33"/>
      <c r="I130" s="28" t="s">
        <v>33</v>
      </c>
      <c r="J130" s="31" t="str">
        <f>E22</f>
        <v>Ing. Petr Černý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16"/>
      <c r="B132" s="117"/>
      <c r="C132" s="118" t="s">
        <v>112</v>
      </c>
      <c r="D132" s="119" t="s">
        <v>61</v>
      </c>
      <c r="E132" s="119" t="s">
        <v>57</v>
      </c>
      <c r="F132" s="119" t="s">
        <v>58</v>
      </c>
      <c r="G132" s="119" t="s">
        <v>113</v>
      </c>
      <c r="H132" s="119" t="s">
        <v>114</v>
      </c>
      <c r="I132" s="119" t="s">
        <v>115</v>
      </c>
      <c r="J132" s="119" t="s">
        <v>87</v>
      </c>
      <c r="K132" s="120" t="s">
        <v>116</v>
      </c>
      <c r="L132" s="121"/>
      <c r="M132" s="63" t="s">
        <v>1</v>
      </c>
      <c r="N132" s="64" t="s">
        <v>40</v>
      </c>
      <c r="O132" s="64" t="s">
        <v>117</v>
      </c>
      <c r="P132" s="64" t="s">
        <v>118</v>
      </c>
      <c r="Q132" s="64" t="s">
        <v>119</v>
      </c>
      <c r="R132" s="64" t="s">
        <v>120</v>
      </c>
      <c r="S132" s="64" t="s">
        <v>121</v>
      </c>
      <c r="T132" s="65" t="s">
        <v>122</v>
      </c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</row>
    <row r="133" spans="1:63" s="2" customFormat="1" ht="22.9" customHeight="1">
      <c r="A133" s="33"/>
      <c r="B133" s="34"/>
      <c r="C133" s="70" t="s">
        <v>123</v>
      </c>
      <c r="D133" s="33"/>
      <c r="E133" s="33"/>
      <c r="F133" s="33"/>
      <c r="G133" s="33"/>
      <c r="H133" s="33"/>
      <c r="I133" s="33"/>
      <c r="J133" s="122">
        <f>BK133</f>
        <v>0</v>
      </c>
      <c r="K133" s="33"/>
      <c r="L133" s="34"/>
      <c r="M133" s="66"/>
      <c r="N133" s="57"/>
      <c r="O133" s="67"/>
      <c r="P133" s="123">
        <f>P134+P435+P469</f>
        <v>0</v>
      </c>
      <c r="Q133" s="67"/>
      <c r="R133" s="123">
        <f>R134+R435+R469</f>
        <v>3462.1930288799995</v>
      </c>
      <c r="S133" s="67"/>
      <c r="T133" s="124">
        <f>T134+T435+T469</f>
        <v>134.5644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75</v>
      </c>
      <c r="AU133" s="18" t="s">
        <v>89</v>
      </c>
      <c r="BK133" s="125">
        <f>BK134+BK435+BK469</f>
        <v>0</v>
      </c>
    </row>
    <row r="134" spans="2:63" s="12" customFormat="1" ht="25.9" customHeight="1">
      <c r="B134" s="126"/>
      <c r="D134" s="127" t="s">
        <v>75</v>
      </c>
      <c r="E134" s="128" t="s">
        <v>124</v>
      </c>
      <c r="F134" s="128" t="s">
        <v>125</v>
      </c>
      <c r="I134" s="129"/>
      <c r="J134" s="130">
        <f>BK134</f>
        <v>0</v>
      </c>
      <c r="L134" s="126"/>
      <c r="M134" s="131"/>
      <c r="N134" s="132"/>
      <c r="O134" s="132"/>
      <c r="P134" s="133">
        <f>P135+P225+P252+P269+P286+P316+P335+P388+P422+P432</f>
        <v>0</v>
      </c>
      <c r="Q134" s="132"/>
      <c r="R134" s="133">
        <f>R135+R225+R252+R269+R286+R316+R335+R388+R422+R432</f>
        <v>3461.7838271199994</v>
      </c>
      <c r="S134" s="132"/>
      <c r="T134" s="134">
        <f>T135+T225+T252+T269+T286+T316+T335+T388+T422+T432</f>
        <v>134.1644</v>
      </c>
      <c r="AR134" s="127" t="s">
        <v>81</v>
      </c>
      <c r="AT134" s="135" t="s">
        <v>75</v>
      </c>
      <c r="AU134" s="135" t="s">
        <v>76</v>
      </c>
      <c r="AY134" s="127" t="s">
        <v>126</v>
      </c>
      <c r="BK134" s="136">
        <f>BK135+BK225+BK252+BK269+BK286+BK316+BK335+BK388+BK422+BK432</f>
        <v>0</v>
      </c>
    </row>
    <row r="135" spans="2:63" s="12" customFormat="1" ht="22.9" customHeight="1">
      <c r="B135" s="126"/>
      <c r="D135" s="127" t="s">
        <v>75</v>
      </c>
      <c r="E135" s="137" t="s">
        <v>81</v>
      </c>
      <c r="F135" s="137" t="s">
        <v>127</v>
      </c>
      <c r="I135" s="129"/>
      <c r="J135" s="138">
        <f>BK135</f>
        <v>0</v>
      </c>
      <c r="L135" s="126"/>
      <c r="M135" s="131"/>
      <c r="N135" s="132"/>
      <c r="O135" s="132"/>
      <c r="P135" s="133">
        <f>SUM(P136:P224)</f>
        <v>0</v>
      </c>
      <c r="Q135" s="132"/>
      <c r="R135" s="133">
        <f>SUM(R136:R224)</f>
        <v>20.4803033</v>
      </c>
      <c r="S135" s="132"/>
      <c r="T135" s="134">
        <f>SUM(T136:T224)</f>
        <v>133.1387</v>
      </c>
      <c r="AR135" s="127" t="s">
        <v>81</v>
      </c>
      <c r="AT135" s="135" t="s">
        <v>75</v>
      </c>
      <c r="AU135" s="135" t="s">
        <v>81</v>
      </c>
      <c r="AY135" s="127" t="s">
        <v>126</v>
      </c>
      <c r="BK135" s="136">
        <f>SUM(BK136:BK224)</f>
        <v>0</v>
      </c>
    </row>
    <row r="136" spans="1:65" s="2" customFormat="1" ht="16.5" customHeight="1">
      <c r="A136" s="33"/>
      <c r="B136" s="139"/>
      <c r="C136" s="140" t="s">
        <v>128</v>
      </c>
      <c r="D136" s="140" t="s">
        <v>129</v>
      </c>
      <c r="E136" s="141" t="s">
        <v>130</v>
      </c>
      <c r="F136" s="142" t="s">
        <v>131</v>
      </c>
      <c r="G136" s="143" t="s">
        <v>132</v>
      </c>
      <c r="H136" s="144">
        <v>1020.1</v>
      </c>
      <c r="I136" s="145"/>
      <c r="J136" s="146">
        <f>ROUND(I136*H136,2)</f>
        <v>0</v>
      </c>
      <c r="K136" s="142" t="s">
        <v>133</v>
      </c>
      <c r="L136" s="34"/>
      <c r="M136" s="147" t="s">
        <v>1</v>
      </c>
      <c r="N136" s="148" t="s">
        <v>41</v>
      </c>
      <c r="O136" s="59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1" t="s">
        <v>134</v>
      </c>
      <c r="AT136" s="151" t="s">
        <v>129</v>
      </c>
      <c r="AU136" s="151" t="s">
        <v>83</v>
      </c>
      <c r="AY136" s="18" t="s">
        <v>126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8" t="s">
        <v>81</v>
      </c>
      <c r="BK136" s="152">
        <f>ROUND(I136*H136,2)</f>
        <v>0</v>
      </c>
      <c r="BL136" s="18" t="s">
        <v>134</v>
      </c>
      <c r="BM136" s="151" t="s">
        <v>135</v>
      </c>
    </row>
    <row r="137" spans="1:47" s="2" customFormat="1" ht="11.25">
      <c r="A137" s="33"/>
      <c r="B137" s="34"/>
      <c r="C137" s="33"/>
      <c r="D137" s="153" t="s">
        <v>136</v>
      </c>
      <c r="E137" s="33"/>
      <c r="F137" s="154" t="s">
        <v>137</v>
      </c>
      <c r="G137" s="33"/>
      <c r="H137" s="33"/>
      <c r="I137" s="155"/>
      <c r="J137" s="33"/>
      <c r="K137" s="33"/>
      <c r="L137" s="34"/>
      <c r="M137" s="156"/>
      <c r="N137" s="157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136</v>
      </c>
      <c r="AU137" s="18" t="s">
        <v>83</v>
      </c>
    </row>
    <row r="138" spans="2:51" s="13" customFormat="1" ht="11.25">
      <c r="B138" s="158"/>
      <c r="D138" s="159" t="s">
        <v>138</v>
      </c>
      <c r="E138" s="160" t="s">
        <v>1</v>
      </c>
      <c r="F138" s="161" t="s">
        <v>139</v>
      </c>
      <c r="H138" s="162">
        <v>1020.1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138</v>
      </c>
      <c r="AU138" s="160" t="s">
        <v>83</v>
      </c>
      <c r="AV138" s="13" t="s">
        <v>83</v>
      </c>
      <c r="AW138" s="13" t="s">
        <v>32</v>
      </c>
      <c r="AX138" s="13" t="s">
        <v>76</v>
      </c>
      <c r="AY138" s="160" t="s">
        <v>126</v>
      </c>
    </row>
    <row r="139" spans="2:51" s="14" customFormat="1" ht="11.25">
      <c r="B139" s="167"/>
      <c r="D139" s="159" t="s">
        <v>138</v>
      </c>
      <c r="E139" s="168" t="s">
        <v>1</v>
      </c>
      <c r="F139" s="169" t="s">
        <v>140</v>
      </c>
      <c r="H139" s="170">
        <v>1020.1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138</v>
      </c>
      <c r="AU139" s="168" t="s">
        <v>83</v>
      </c>
      <c r="AV139" s="14" t="s">
        <v>134</v>
      </c>
      <c r="AW139" s="14" t="s">
        <v>32</v>
      </c>
      <c r="AX139" s="14" t="s">
        <v>81</v>
      </c>
      <c r="AY139" s="168" t="s">
        <v>126</v>
      </c>
    </row>
    <row r="140" spans="1:65" s="2" customFormat="1" ht="16.5" customHeight="1">
      <c r="A140" s="33"/>
      <c r="B140" s="139"/>
      <c r="C140" s="140" t="s">
        <v>134</v>
      </c>
      <c r="D140" s="140" t="s">
        <v>129</v>
      </c>
      <c r="E140" s="141" t="s">
        <v>141</v>
      </c>
      <c r="F140" s="142" t="s">
        <v>142</v>
      </c>
      <c r="G140" s="143" t="s">
        <v>132</v>
      </c>
      <c r="H140" s="144">
        <v>26.08</v>
      </c>
      <c r="I140" s="145"/>
      <c r="J140" s="146">
        <f>ROUND(I140*H140,2)</f>
        <v>0</v>
      </c>
      <c r="K140" s="142" t="s">
        <v>133</v>
      </c>
      <c r="L140" s="34"/>
      <c r="M140" s="147" t="s">
        <v>1</v>
      </c>
      <c r="N140" s="148" t="s">
        <v>41</v>
      </c>
      <c r="O140" s="59"/>
      <c r="P140" s="149">
        <f>O140*H140</f>
        <v>0</v>
      </c>
      <c r="Q140" s="149">
        <v>0</v>
      </c>
      <c r="R140" s="149">
        <f>Q140*H140</f>
        <v>0</v>
      </c>
      <c r="S140" s="149">
        <v>0.58</v>
      </c>
      <c r="T140" s="150">
        <f>S140*H140</f>
        <v>15.126399999999999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1" t="s">
        <v>134</v>
      </c>
      <c r="AT140" s="151" t="s">
        <v>129</v>
      </c>
      <c r="AU140" s="151" t="s">
        <v>83</v>
      </c>
      <c r="AY140" s="18" t="s">
        <v>126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81</v>
      </c>
      <c r="BK140" s="152">
        <f>ROUND(I140*H140,2)</f>
        <v>0</v>
      </c>
      <c r="BL140" s="18" t="s">
        <v>134</v>
      </c>
      <c r="BM140" s="151" t="s">
        <v>143</v>
      </c>
    </row>
    <row r="141" spans="1:47" s="2" customFormat="1" ht="11.25">
      <c r="A141" s="33"/>
      <c r="B141" s="34"/>
      <c r="C141" s="33"/>
      <c r="D141" s="153" t="s">
        <v>136</v>
      </c>
      <c r="E141" s="33"/>
      <c r="F141" s="154" t="s">
        <v>144</v>
      </c>
      <c r="G141" s="33"/>
      <c r="H141" s="33"/>
      <c r="I141" s="155"/>
      <c r="J141" s="33"/>
      <c r="K141" s="33"/>
      <c r="L141" s="34"/>
      <c r="M141" s="156"/>
      <c r="N141" s="157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136</v>
      </c>
      <c r="AU141" s="18" t="s">
        <v>83</v>
      </c>
    </row>
    <row r="142" spans="2:51" s="13" customFormat="1" ht="11.25">
      <c r="B142" s="158"/>
      <c r="D142" s="159" t="s">
        <v>138</v>
      </c>
      <c r="E142" s="160" t="s">
        <v>1</v>
      </c>
      <c r="F142" s="161" t="s">
        <v>145</v>
      </c>
      <c r="H142" s="162">
        <v>26.08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138</v>
      </c>
      <c r="AU142" s="160" t="s">
        <v>83</v>
      </c>
      <c r="AV142" s="13" t="s">
        <v>83</v>
      </c>
      <c r="AW142" s="13" t="s">
        <v>32</v>
      </c>
      <c r="AX142" s="13" t="s">
        <v>81</v>
      </c>
      <c r="AY142" s="160" t="s">
        <v>126</v>
      </c>
    </row>
    <row r="143" spans="1:65" s="2" customFormat="1" ht="16.5" customHeight="1">
      <c r="A143" s="33"/>
      <c r="B143" s="139"/>
      <c r="C143" s="140" t="s">
        <v>83</v>
      </c>
      <c r="D143" s="140" t="s">
        <v>129</v>
      </c>
      <c r="E143" s="141" t="s">
        <v>146</v>
      </c>
      <c r="F143" s="142" t="s">
        <v>147</v>
      </c>
      <c r="G143" s="143" t="s">
        <v>132</v>
      </c>
      <c r="H143" s="144">
        <v>22</v>
      </c>
      <c r="I143" s="145"/>
      <c r="J143" s="146">
        <f>ROUND(I143*H143,2)</f>
        <v>0</v>
      </c>
      <c r="K143" s="142" t="s">
        <v>133</v>
      </c>
      <c r="L143" s="34"/>
      <c r="M143" s="147" t="s">
        <v>1</v>
      </c>
      <c r="N143" s="148" t="s">
        <v>41</v>
      </c>
      <c r="O143" s="59"/>
      <c r="P143" s="149">
        <f>O143*H143</f>
        <v>0</v>
      </c>
      <c r="Q143" s="149">
        <v>0</v>
      </c>
      <c r="R143" s="149">
        <f>Q143*H143</f>
        <v>0</v>
      </c>
      <c r="S143" s="149">
        <v>0.63</v>
      </c>
      <c r="T143" s="150">
        <f>S143*H143</f>
        <v>13.86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1" t="s">
        <v>134</v>
      </c>
      <c r="AT143" s="151" t="s">
        <v>129</v>
      </c>
      <c r="AU143" s="151" t="s">
        <v>83</v>
      </c>
      <c r="AY143" s="18" t="s">
        <v>126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81</v>
      </c>
      <c r="BK143" s="152">
        <f>ROUND(I143*H143,2)</f>
        <v>0</v>
      </c>
      <c r="BL143" s="18" t="s">
        <v>134</v>
      </c>
      <c r="BM143" s="151" t="s">
        <v>148</v>
      </c>
    </row>
    <row r="144" spans="1:47" s="2" customFormat="1" ht="11.25">
      <c r="A144" s="33"/>
      <c r="B144" s="34"/>
      <c r="C144" s="33"/>
      <c r="D144" s="153" t="s">
        <v>136</v>
      </c>
      <c r="E144" s="33"/>
      <c r="F144" s="154" t="s">
        <v>149</v>
      </c>
      <c r="G144" s="33"/>
      <c r="H144" s="33"/>
      <c r="I144" s="155"/>
      <c r="J144" s="33"/>
      <c r="K144" s="33"/>
      <c r="L144" s="34"/>
      <c r="M144" s="156"/>
      <c r="N144" s="157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136</v>
      </c>
      <c r="AU144" s="18" t="s">
        <v>83</v>
      </c>
    </row>
    <row r="145" spans="2:51" s="13" customFormat="1" ht="11.25">
      <c r="B145" s="158"/>
      <c r="D145" s="159" t="s">
        <v>138</v>
      </c>
      <c r="E145" s="160" t="s">
        <v>1</v>
      </c>
      <c r="F145" s="161" t="s">
        <v>150</v>
      </c>
      <c r="H145" s="162">
        <v>22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138</v>
      </c>
      <c r="AU145" s="160" t="s">
        <v>83</v>
      </c>
      <c r="AV145" s="13" t="s">
        <v>83</v>
      </c>
      <c r="AW145" s="13" t="s">
        <v>32</v>
      </c>
      <c r="AX145" s="13" t="s">
        <v>81</v>
      </c>
      <c r="AY145" s="160" t="s">
        <v>126</v>
      </c>
    </row>
    <row r="146" spans="1:65" s="2" customFormat="1" ht="16.5" customHeight="1">
      <c r="A146" s="33"/>
      <c r="B146" s="139"/>
      <c r="C146" s="140" t="s">
        <v>151</v>
      </c>
      <c r="D146" s="140" t="s">
        <v>129</v>
      </c>
      <c r="E146" s="141" t="s">
        <v>152</v>
      </c>
      <c r="F146" s="142" t="s">
        <v>153</v>
      </c>
      <c r="G146" s="143" t="s">
        <v>132</v>
      </c>
      <c r="H146" s="144">
        <v>1020.1</v>
      </c>
      <c r="I146" s="145"/>
      <c r="J146" s="146">
        <f>ROUND(I146*H146,2)</f>
        <v>0</v>
      </c>
      <c r="K146" s="142" t="s">
        <v>133</v>
      </c>
      <c r="L146" s="34"/>
      <c r="M146" s="147" t="s">
        <v>1</v>
      </c>
      <c r="N146" s="148" t="s">
        <v>41</v>
      </c>
      <c r="O146" s="59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1" t="s">
        <v>134</v>
      </c>
      <c r="AT146" s="151" t="s">
        <v>129</v>
      </c>
      <c r="AU146" s="151" t="s">
        <v>83</v>
      </c>
      <c r="AY146" s="18" t="s">
        <v>126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81</v>
      </c>
      <c r="BK146" s="152">
        <f>ROUND(I146*H146,2)</f>
        <v>0</v>
      </c>
      <c r="BL146" s="18" t="s">
        <v>134</v>
      </c>
      <c r="BM146" s="151" t="s">
        <v>154</v>
      </c>
    </row>
    <row r="147" spans="1:47" s="2" customFormat="1" ht="11.25">
      <c r="A147" s="33"/>
      <c r="B147" s="34"/>
      <c r="C147" s="33"/>
      <c r="D147" s="153" t="s">
        <v>136</v>
      </c>
      <c r="E147" s="33"/>
      <c r="F147" s="154" t="s">
        <v>155</v>
      </c>
      <c r="G147" s="33"/>
      <c r="H147" s="33"/>
      <c r="I147" s="155"/>
      <c r="J147" s="33"/>
      <c r="K147" s="33"/>
      <c r="L147" s="34"/>
      <c r="M147" s="156"/>
      <c r="N147" s="157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136</v>
      </c>
      <c r="AU147" s="18" t="s">
        <v>83</v>
      </c>
    </row>
    <row r="148" spans="2:51" s="13" customFormat="1" ht="11.25">
      <c r="B148" s="158"/>
      <c r="D148" s="159" t="s">
        <v>138</v>
      </c>
      <c r="E148" s="160" t="s">
        <v>1</v>
      </c>
      <c r="F148" s="161" t="s">
        <v>156</v>
      </c>
      <c r="H148" s="162">
        <v>1020.1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138</v>
      </c>
      <c r="AU148" s="160" t="s">
        <v>83</v>
      </c>
      <c r="AV148" s="13" t="s">
        <v>83</v>
      </c>
      <c r="AW148" s="13" t="s">
        <v>32</v>
      </c>
      <c r="AX148" s="13" t="s">
        <v>81</v>
      </c>
      <c r="AY148" s="160" t="s">
        <v>126</v>
      </c>
    </row>
    <row r="149" spans="1:65" s="2" customFormat="1" ht="21.75" customHeight="1">
      <c r="A149" s="33"/>
      <c r="B149" s="139"/>
      <c r="C149" s="140" t="s">
        <v>157</v>
      </c>
      <c r="D149" s="140" t="s">
        <v>129</v>
      </c>
      <c r="E149" s="141" t="s">
        <v>158</v>
      </c>
      <c r="F149" s="142" t="s">
        <v>159</v>
      </c>
      <c r="G149" s="143" t="s">
        <v>160</v>
      </c>
      <c r="H149" s="144">
        <v>705.59</v>
      </c>
      <c r="I149" s="145"/>
      <c r="J149" s="146">
        <f>ROUND(I149*H149,2)</f>
        <v>0</v>
      </c>
      <c r="K149" s="142" t="s">
        <v>133</v>
      </c>
      <c r="L149" s="34"/>
      <c r="M149" s="147" t="s">
        <v>1</v>
      </c>
      <c r="N149" s="148" t="s">
        <v>41</v>
      </c>
      <c r="O149" s="59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1" t="s">
        <v>134</v>
      </c>
      <c r="AT149" s="151" t="s">
        <v>129</v>
      </c>
      <c r="AU149" s="151" t="s">
        <v>83</v>
      </c>
      <c r="AY149" s="18" t="s">
        <v>126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8" t="s">
        <v>81</v>
      </c>
      <c r="BK149" s="152">
        <f>ROUND(I149*H149,2)</f>
        <v>0</v>
      </c>
      <c r="BL149" s="18" t="s">
        <v>134</v>
      </c>
      <c r="BM149" s="151" t="s">
        <v>161</v>
      </c>
    </row>
    <row r="150" spans="1:47" s="2" customFormat="1" ht="11.25">
      <c r="A150" s="33"/>
      <c r="B150" s="34"/>
      <c r="C150" s="33"/>
      <c r="D150" s="153" t="s">
        <v>136</v>
      </c>
      <c r="E150" s="33"/>
      <c r="F150" s="154" t="s">
        <v>162</v>
      </c>
      <c r="G150" s="33"/>
      <c r="H150" s="33"/>
      <c r="I150" s="155"/>
      <c r="J150" s="33"/>
      <c r="K150" s="33"/>
      <c r="L150" s="34"/>
      <c r="M150" s="156"/>
      <c r="N150" s="157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136</v>
      </c>
      <c r="AU150" s="18" t="s">
        <v>83</v>
      </c>
    </row>
    <row r="151" spans="2:51" s="13" customFormat="1" ht="11.25">
      <c r="B151" s="158"/>
      <c r="D151" s="159" t="s">
        <v>138</v>
      </c>
      <c r="E151" s="160" t="s">
        <v>1</v>
      </c>
      <c r="F151" s="161" t="s">
        <v>163</v>
      </c>
      <c r="H151" s="162">
        <v>705.59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138</v>
      </c>
      <c r="AU151" s="160" t="s">
        <v>83</v>
      </c>
      <c r="AV151" s="13" t="s">
        <v>83</v>
      </c>
      <c r="AW151" s="13" t="s">
        <v>32</v>
      </c>
      <c r="AX151" s="13" t="s">
        <v>81</v>
      </c>
      <c r="AY151" s="160" t="s">
        <v>126</v>
      </c>
    </row>
    <row r="152" spans="1:65" s="2" customFormat="1" ht="21.75" customHeight="1">
      <c r="A152" s="33"/>
      <c r="B152" s="139"/>
      <c r="C152" s="140" t="s">
        <v>164</v>
      </c>
      <c r="D152" s="140" t="s">
        <v>129</v>
      </c>
      <c r="E152" s="141" t="s">
        <v>165</v>
      </c>
      <c r="F152" s="142" t="s">
        <v>166</v>
      </c>
      <c r="G152" s="143" t="s">
        <v>160</v>
      </c>
      <c r="H152" s="144">
        <v>491.708</v>
      </c>
      <c r="I152" s="145"/>
      <c r="J152" s="146">
        <f>ROUND(I152*H152,2)</f>
        <v>0</v>
      </c>
      <c r="K152" s="142" t="s">
        <v>133</v>
      </c>
      <c r="L152" s="34"/>
      <c r="M152" s="147" t="s">
        <v>1</v>
      </c>
      <c r="N152" s="148" t="s">
        <v>41</v>
      </c>
      <c r="O152" s="59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1" t="s">
        <v>134</v>
      </c>
      <c r="AT152" s="151" t="s">
        <v>129</v>
      </c>
      <c r="AU152" s="151" t="s">
        <v>83</v>
      </c>
      <c r="AY152" s="18" t="s">
        <v>126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0</v>
      </c>
      <c r="BL152" s="18" t="s">
        <v>134</v>
      </c>
      <c r="BM152" s="151" t="s">
        <v>167</v>
      </c>
    </row>
    <row r="153" spans="1:47" s="2" customFormat="1" ht="11.25">
      <c r="A153" s="33"/>
      <c r="B153" s="34"/>
      <c r="C153" s="33"/>
      <c r="D153" s="153" t="s">
        <v>136</v>
      </c>
      <c r="E153" s="33"/>
      <c r="F153" s="154" t="s">
        <v>168</v>
      </c>
      <c r="G153" s="33"/>
      <c r="H153" s="33"/>
      <c r="I153" s="155"/>
      <c r="J153" s="33"/>
      <c r="K153" s="33"/>
      <c r="L153" s="34"/>
      <c r="M153" s="156"/>
      <c r="N153" s="157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136</v>
      </c>
      <c r="AU153" s="18" t="s">
        <v>83</v>
      </c>
    </row>
    <row r="154" spans="2:51" s="13" customFormat="1" ht="22.5">
      <c r="B154" s="158"/>
      <c r="D154" s="159" t="s">
        <v>138</v>
      </c>
      <c r="E154" s="160" t="s">
        <v>1</v>
      </c>
      <c r="F154" s="161" t="s">
        <v>169</v>
      </c>
      <c r="H154" s="162">
        <v>491.708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138</v>
      </c>
      <c r="AU154" s="160" t="s">
        <v>83</v>
      </c>
      <c r="AV154" s="13" t="s">
        <v>83</v>
      </c>
      <c r="AW154" s="13" t="s">
        <v>32</v>
      </c>
      <c r="AX154" s="13" t="s">
        <v>81</v>
      </c>
      <c r="AY154" s="160" t="s">
        <v>126</v>
      </c>
    </row>
    <row r="155" spans="1:65" s="2" customFormat="1" ht="16.5" customHeight="1">
      <c r="A155" s="33"/>
      <c r="B155" s="139"/>
      <c r="C155" s="140" t="s">
        <v>81</v>
      </c>
      <c r="D155" s="140" t="s">
        <v>129</v>
      </c>
      <c r="E155" s="141" t="s">
        <v>170</v>
      </c>
      <c r="F155" s="142" t="s">
        <v>171</v>
      </c>
      <c r="G155" s="143" t="s">
        <v>172</v>
      </c>
      <c r="H155" s="144">
        <v>508.06</v>
      </c>
      <c r="I155" s="145"/>
      <c r="J155" s="146">
        <f>ROUND(I155*H155,2)</f>
        <v>0</v>
      </c>
      <c r="K155" s="142" t="s">
        <v>133</v>
      </c>
      <c r="L155" s="34"/>
      <c r="M155" s="147" t="s">
        <v>1</v>
      </c>
      <c r="N155" s="148" t="s">
        <v>41</v>
      </c>
      <c r="O155" s="59"/>
      <c r="P155" s="149">
        <f>O155*H155</f>
        <v>0</v>
      </c>
      <c r="Q155" s="149">
        <v>0</v>
      </c>
      <c r="R155" s="149">
        <f>Q155*H155</f>
        <v>0</v>
      </c>
      <c r="S155" s="149">
        <v>0.205</v>
      </c>
      <c r="T155" s="150">
        <f>S155*H155</f>
        <v>104.1523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1" t="s">
        <v>134</v>
      </c>
      <c r="AT155" s="151" t="s">
        <v>129</v>
      </c>
      <c r="AU155" s="151" t="s">
        <v>83</v>
      </c>
      <c r="AY155" s="18" t="s">
        <v>126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8" t="s">
        <v>81</v>
      </c>
      <c r="BK155" s="152">
        <f>ROUND(I155*H155,2)</f>
        <v>0</v>
      </c>
      <c r="BL155" s="18" t="s">
        <v>134</v>
      </c>
      <c r="BM155" s="151" t="s">
        <v>173</v>
      </c>
    </row>
    <row r="156" spans="1:47" s="2" customFormat="1" ht="11.25">
      <c r="A156" s="33"/>
      <c r="B156" s="34"/>
      <c r="C156" s="33"/>
      <c r="D156" s="153" t="s">
        <v>136</v>
      </c>
      <c r="E156" s="33"/>
      <c r="F156" s="154" t="s">
        <v>174</v>
      </c>
      <c r="G156" s="33"/>
      <c r="H156" s="33"/>
      <c r="I156" s="155"/>
      <c r="J156" s="33"/>
      <c r="K156" s="33"/>
      <c r="L156" s="34"/>
      <c r="M156" s="156"/>
      <c r="N156" s="157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136</v>
      </c>
      <c r="AU156" s="18" t="s">
        <v>83</v>
      </c>
    </row>
    <row r="157" spans="2:51" s="13" customFormat="1" ht="11.25">
      <c r="B157" s="158"/>
      <c r="D157" s="159" t="s">
        <v>138</v>
      </c>
      <c r="E157" s="160" t="s">
        <v>1</v>
      </c>
      <c r="F157" s="161" t="s">
        <v>175</v>
      </c>
      <c r="H157" s="162">
        <v>508.06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138</v>
      </c>
      <c r="AU157" s="160" t="s">
        <v>83</v>
      </c>
      <c r="AV157" s="13" t="s">
        <v>83</v>
      </c>
      <c r="AW157" s="13" t="s">
        <v>32</v>
      </c>
      <c r="AX157" s="13" t="s">
        <v>76</v>
      </c>
      <c r="AY157" s="160" t="s">
        <v>126</v>
      </c>
    </row>
    <row r="158" spans="2:51" s="14" customFormat="1" ht="11.25">
      <c r="B158" s="167"/>
      <c r="D158" s="159" t="s">
        <v>138</v>
      </c>
      <c r="E158" s="168" t="s">
        <v>1</v>
      </c>
      <c r="F158" s="169" t="s">
        <v>140</v>
      </c>
      <c r="H158" s="170">
        <v>508.06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138</v>
      </c>
      <c r="AU158" s="168" t="s">
        <v>83</v>
      </c>
      <c r="AV158" s="14" t="s">
        <v>134</v>
      </c>
      <c r="AW158" s="14" t="s">
        <v>32</v>
      </c>
      <c r="AX158" s="14" t="s">
        <v>81</v>
      </c>
      <c r="AY158" s="168" t="s">
        <v>126</v>
      </c>
    </row>
    <row r="159" spans="1:65" s="2" customFormat="1" ht="16.5" customHeight="1">
      <c r="A159" s="33"/>
      <c r="B159" s="139"/>
      <c r="C159" s="140" t="s">
        <v>176</v>
      </c>
      <c r="D159" s="140" t="s">
        <v>129</v>
      </c>
      <c r="E159" s="141" t="s">
        <v>177</v>
      </c>
      <c r="F159" s="142" t="s">
        <v>178</v>
      </c>
      <c r="G159" s="143" t="s">
        <v>160</v>
      </c>
      <c r="H159" s="144">
        <v>376.855</v>
      </c>
      <c r="I159" s="145"/>
      <c r="J159" s="146">
        <f>ROUND(I159*H159,2)</f>
        <v>0</v>
      </c>
      <c r="K159" s="142" t="s">
        <v>133</v>
      </c>
      <c r="L159" s="34"/>
      <c r="M159" s="147" t="s">
        <v>1</v>
      </c>
      <c r="N159" s="148" t="s">
        <v>41</v>
      </c>
      <c r="O159" s="59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1" t="s">
        <v>134</v>
      </c>
      <c r="AT159" s="151" t="s">
        <v>129</v>
      </c>
      <c r="AU159" s="151" t="s">
        <v>83</v>
      </c>
      <c r="AY159" s="18" t="s">
        <v>126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8" t="s">
        <v>81</v>
      </c>
      <c r="BK159" s="152">
        <f>ROUND(I159*H159,2)</f>
        <v>0</v>
      </c>
      <c r="BL159" s="18" t="s">
        <v>134</v>
      </c>
      <c r="BM159" s="151" t="s">
        <v>179</v>
      </c>
    </row>
    <row r="160" spans="1:47" s="2" customFormat="1" ht="11.25">
      <c r="A160" s="33"/>
      <c r="B160" s="34"/>
      <c r="C160" s="33"/>
      <c r="D160" s="153" t="s">
        <v>136</v>
      </c>
      <c r="E160" s="33"/>
      <c r="F160" s="154" t="s">
        <v>180</v>
      </c>
      <c r="G160" s="33"/>
      <c r="H160" s="33"/>
      <c r="I160" s="155"/>
      <c r="J160" s="33"/>
      <c r="K160" s="33"/>
      <c r="L160" s="34"/>
      <c r="M160" s="156"/>
      <c r="N160" s="157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136</v>
      </c>
      <c r="AU160" s="18" t="s">
        <v>83</v>
      </c>
    </row>
    <row r="161" spans="2:51" s="13" customFormat="1" ht="11.25">
      <c r="B161" s="158"/>
      <c r="D161" s="159" t="s">
        <v>138</v>
      </c>
      <c r="E161" s="160" t="s">
        <v>1</v>
      </c>
      <c r="F161" s="161" t="s">
        <v>181</v>
      </c>
      <c r="H161" s="162">
        <v>376.855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138</v>
      </c>
      <c r="AU161" s="160" t="s">
        <v>83</v>
      </c>
      <c r="AV161" s="13" t="s">
        <v>83</v>
      </c>
      <c r="AW161" s="13" t="s">
        <v>32</v>
      </c>
      <c r="AX161" s="13" t="s">
        <v>81</v>
      </c>
      <c r="AY161" s="160" t="s">
        <v>126</v>
      </c>
    </row>
    <row r="162" spans="1:65" s="2" customFormat="1" ht="16.5" customHeight="1">
      <c r="A162" s="33"/>
      <c r="B162" s="139"/>
      <c r="C162" s="140" t="s">
        <v>182</v>
      </c>
      <c r="D162" s="140" t="s">
        <v>129</v>
      </c>
      <c r="E162" s="141" t="s">
        <v>183</v>
      </c>
      <c r="F162" s="142" t="s">
        <v>184</v>
      </c>
      <c r="G162" s="143" t="s">
        <v>160</v>
      </c>
      <c r="H162" s="144">
        <v>115.223</v>
      </c>
      <c r="I162" s="145"/>
      <c r="J162" s="146">
        <f>ROUND(I162*H162,2)</f>
        <v>0</v>
      </c>
      <c r="K162" s="142" t="s">
        <v>185</v>
      </c>
      <c r="L162" s="34"/>
      <c r="M162" s="147" t="s">
        <v>1</v>
      </c>
      <c r="N162" s="148" t="s">
        <v>41</v>
      </c>
      <c r="O162" s="59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1" t="s">
        <v>134</v>
      </c>
      <c r="AT162" s="151" t="s">
        <v>129</v>
      </c>
      <c r="AU162" s="151" t="s">
        <v>83</v>
      </c>
      <c r="AY162" s="18" t="s">
        <v>126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8" t="s">
        <v>81</v>
      </c>
      <c r="BK162" s="152">
        <f>ROUND(I162*H162,2)</f>
        <v>0</v>
      </c>
      <c r="BL162" s="18" t="s">
        <v>134</v>
      </c>
      <c r="BM162" s="151" t="s">
        <v>186</v>
      </c>
    </row>
    <row r="163" spans="2:51" s="13" customFormat="1" ht="11.25">
      <c r="B163" s="158"/>
      <c r="D163" s="159" t="s">
        <v>138</v>
      </c>
      <c r="E163" s="160" t="s">
        <v>1</v>
      </c>
      <c r="F163" s="161" t="s">
        <v>187</v>
      </c>
      <c r="H163" s="162">
        <v>15.893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138</v>
      </c>
      <c r="AU163" s="160" t="s">
        <v>83</v>
      </c>
      <c r="AV163" s="13" t="s">
        <v>83</v>
      </c>
      <c r="AW163" s="13" t="s">
        <v>32</v>
      </c>
      <c r="AX163" s="13" t="s">
        <v>76</v>
      </c>
      <c r="AY163" s="160" t="s">
        <v>126</v>
      </c>
    </row>
    <row r="164" spans="2:51" s="13" customFormat="1" ht="11.25">
      <c r="B164" s="158"/>
      <c r="D164" s="159" t="s">
        <v>138</v>
      </c>
      <c r="E164" s="160" t="s">
        <v>1</v>
      </c>
      <c r="F164" s="161" t="s">
        <v>188</v>
      </c>
      <c r="H164" s="162">
        <v>99.33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138</v>
      </c>
      <c r="AU164" s="160" t="s">
        <v>83</v>
      </c>
      <c r="AV164" s="13" t="s">
        <v>83</v>
      </c>
      <c r="AW164" s="13" t="s">
        <v>32</v>
      </c>
      <c r="AX164" s="13" t="s">
        <v>76</v>
      </c>
      <c r="AY164" s="160" t="s">
        <v>126</v>
      </c>
    </row>
    <row r="165" spans="2:51" s="14" customFormat="1" ht="11.25">
      <c r="B165" s="167"/>
      <c r="D165" s="159" t="s">
        <v>138</v>
      </c>
      <c r="E165" s="168" t="s">
        <v>1</v>
      </c>
      <c r="F165" s="169" t="s">
        <v>140</v>
      </c>
      <c r="H165" s="170">
        <v>115.223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138</v>
      </c>
      <c r="AU165" s="168" t="s">
        <v>83</v>
      </c>
      <c r="AV165" s="14" t="s">
        <v>134</v>
      </c>
      <c r="AW165" s="14" t="s">
        <v>32</v>
      </c>
      <c r="AX165" s="14" t="s">
        <v>81</v>
      </c>
      <c r="AY165" s="168" t="s">
        <v>126</v>
      </c>
    </row>
    <row r="166" spans="1:65" s="2" customFormat="1" ht="21.75" customHeight="1">
      <c r="A166" s="33"/>
      <c r="B166" s="139"/>
      <c r="C166" s="140" t="s">
        <v>189</v>
      </c>
      <c r="D166" s="140" t="s">
        <v>129</v>
      </c>
      <c r="E166" s="141" t="s">
        <v>190</v>
      </c>
      <c r="F166" s="142" t="s">
        <v>191</v>
      </c>
      <c r="G166" s="143" t="s">
        <v>160</v>
      </c>
      <c r="H166" s="144">
        <v>349.757</v>
      </c>
      <c r="I166" s="145"/>
      <c r="J166" s="146">
        <f>ROUND(I166*H166,2)</f>
        <v>0</v>
      </c>
      <c r="K166" s="142" t="s">
        <v>133</v>
      </c>
      <c r="L166" s="34"/>
      <c r="M166" s="147" t="s">
        <v>1</v>
      </c>
      <c r="N166" s="148" t="s">
        <v>41</v>
      </c>
      <c r="O166" s="59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1" t="s">
        <v>134</v>
      </c>
      <c r="AT166" s="151" t="s">
        <v>129</v>
      </c>
      <c r="AU166" s="151" t="s">
        <v>83</v>
      </c>
      <c r="AY166" s="18" t="s">
        <v>126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81</v>
      </c>
      <c r="BK166" s="152">
        <f>ROUND(I166*H166,2)</f>
        <v>0</v>
      </c>
      <c r="BL166" s="18" t="s">
        <v>134</v>
      </c>
      <c r="BM166" s="151" t="s">
        <v>192</v>
      </c>
    </row>
    <row r="167" spans="1:47" s="2" customFormat="1" ht="11.25">
      <c r="A167" s="33"/>
      <c r="B167" s="34"/>
      <c r="C167" s="33"/>
      <c r="D167" s="153" t="s">
        <v>136</v>
      </c>
      <c r="E167" s="33"/>
      <c r="F167" s="154" t="s">
        <v>193</v>
      </c>
      <c r="G167" s="33"/>
      <c r="H167" s="33"/>
      <c r="I167" s="155"/>
      <c r="J167" s="33"/>
      <c r="K167" s="33"/>
      <c r="L167" s="34"/>
      <c r="M167" s="156"/>
      <c r="N167" s="157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136</v>
      </c>
      <c r="AU167" s="18" t="s">
        <v>83</v>
      </c>
    </row>
    <row r="168" spans="2:51" s="13" customFormat="1" ht="11.25">
      <c r="B168" s="158"/>
      <c r="D168" s="159" t="s">
        <v>138</v>
      </c>
      <c r="E168" s="160" t="s">
        <v>1</v>
      </c>
      <c r="F168" s="161" t="s">
        <v>194</v>
      </c>
      <c r="H168" s="162">
        <v>102.912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138</v>
      </c>
      <c r="AU168" s="160" t="s">
        <v>83</v>
      </c>
      <c r="AV168" s="13" t="s">
        <v>83</v>
      </c>
      <c r="AW168" s="13" t="s">
        <v>32</v>
      </c>
      <c r="AX168" s="13" t="s">
        <v>76</v>
      </c>
      <c r="AY168" s="160" t="s">
        <v>126</v>
      </c>
    </row>
    <row r="169" spans="2:51" s="13" customFormat="1" ht="11.25">
      <c r="B169" s="158"/>
      <c r="D169" s="159" t="s">
        <v>138</v>
      </c>
      <c r="E169" s="160" t="s">
        <v>1</v>
      </c>
      <c r="F169" s="161" t="s">
        <v>195</v>
      </c>
      <c r="H169" s="162">
        <v>62.04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138</v>
      </c>
      <c r="AU169" s="160" t="s">
        <v>83</v>
      </c>
      <c r="AV169" s="13" t="s">
        <v>83</v>
      </c>
      <c r="AW169" s="13" t="s">
        <v>32</v>
      </c>
      <c r="AX169" s="13" t="s">
        <v>76</v>
      </c>
      <c r="AY169" s="160" t="s">
        <v>126</v>
      </c>
    </row>
    <row r="170" spans="2:51" s="13" customFormat="1" ht="11.25">
      <c r="B170" s="158"/>
      <c r="D170" s="159" t="s">
        <v>138</v>
      </c>
      <c r="E170" s="160" t="s">
        <v>1</v>
      </c>
      <c r="F170" s="161" t="s">
        <v>196</v>
      </c>
      <c r="H170" s="162">
        <v>143.01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138</v>
      </c>
      <c r="AU170" s="160" t="s">
        <v>83</v>
      </c>
      <c r="AV170" s="13" t="s">
        <v>83</v>
      </c>
      <c r="AW170" s="13" t="s">
        <v>32</v>
      </c>
      <c r="AX170" s="13" t="s">
        <v>76</v>
      </c>
      <c r="AY170" s="160" t="s">
        <v>126</v>
      </c>
    </row>
    <row r="171" spans="2:51" s="13" customFormat="1" ht="11.25">
      <c r="B171" s="158"/>
      <c r="D171" s="159" t="s">
        <v>138</v>
      </c>
      <c r="E171" s="160" t="s">
        <v>1</v>
      </c>
      <c r="F171" s="161" t="s">
        <v>197</v>
      </c>
      <c r="H171" s="162">
        <v>24.42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138</v>
      </c>
      <c r="AU171" s="160" t="s">
        <v>83</v>
      </c>
      <c r="AV171" s="13" t="s">
        <v>83</v>
      </c>
      <c r="AW171" s="13" t="s">
        <v>32</v>
      </c>
      <c r="AX171" s="13" t="s">
        <v>76</v>
      </c>
      <c r="AY171" s="160" t="s">
        <v>126</v>
      </c>
    </row>
    <row r="172" spans="2:51" s="15" customFormat="1" ht="11.25">
      <c r="B172" s="175"/>
      <c r="D172" s="159" t="s">
        <v>138</v>
      </c>
      <c r="E172" s="176" t="s">
        <v>1</v>
      </c>
      <c r="F172" s="177" t="s">
        <v>198</v>
      </c>
      <c r="H172" s="178">
        <v>332.382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138</v>
      </c>
      <c r="AU172" s="176" t="s">
        <v>83</v>
      </c>
      <c r="AV172" s="15" t="s">
        <v>199</v>
      </c>
      <c r="AW172" s="15" t="s">
        <v>32</v>
      </c>
      <c r="AX172" s="15" t="s">
        <v>76</v>
      </c>
      <c r="AY172" s="176" t="s">
        <v>126</v>
      </c>
    </row>
    <row r="173" spans="2:51" s="16" customFormat="1" ht="11.25">
      <c r="B173" s="183"/>
      <c r="D173" s="159" t="s">
        <v>138</v>
      </c>
      <c r="E173" s="184" t="s">
        <v>1</v>
      </c>
      <c r="F173" s="185" t="s">
        <v>200</v>
      </c>
      <c r="H173" s="184" t="s">
        <v>1</v>
      </c>
      <c r="I173" s="186"/>
      <c r="L173" s="183"/>
      <c r="M173" s="187"/>
      <c r="N173" s="188"/>
      <c r="O173" s="188"/>
      <c r="P173" s="188"/>
      <c r="Q173" s="188"/>
      <c r="R173" s="188"/>
      <c r="S173" s="188"/>
      <c r="T173" s="189"/>
      <c r="AT173" s="184" t="s">
        <v>138</v>
      </c>
      <c r="AU173" s="184" t="s">
        <v>83</v>
      </c>
      <c r="AV173" s="16" t="s">
        <v>81</v>
      </c>
      <c r="AW173" s="16" t="s">
        <v>32</v>
      </c>
      <c r="AX173" s="16" t="s">
        <v>76</v>
      </c>
      <c r="AY173" s="184" t="s">
        <v>126</v>
      </c>
    </row>
    <row r="174" spans="2:51" s="13" customFormat="1" ht="11.25">
      <c r="B174" s="158"/>
      <c r="D174" s="159" t="s">
        <v>138</v>
      </c>
      <c r="E174" s="160" t="s">
        <v>1</v>
      </c>
      <c r="F174" s="161" t="s">
        <v>201</v>
      </c>
      <c r="H174" s="162">
        <v>5.615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138</v>
      </c>
      <c r="AU174" s="160" t="s">
        <v>83</v>
      </c>
      <c r="AV174" s="13" t="s">
        <v>83</v>
      </c>
      <c r="AW174" s="13" t="s">
        <v>32</v>
      </c>
      <c r="AX174" s="13" t="s">
        <v>76</v>
      </c>
      <c r="AY174" s="160" t="s">
        <v>126</v>
      </c>
    </row>
    <row r="175" spans="2:51" s="15" customFormat="1" ht="11.25">
      <c r="B175" s="175"/>
      <c r="D175" s="159" t="s">
        <v>138</v>
      </c>
      <c r="E175" s="176" t="s">
        <v>1</v>
      </c>
      <c r="F175" s="177" t="s">
        <v>198</v>
      </c>
      <c r="H175" s="178">
        <v>5.615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6" t="s">
        <v>138</v>
      </c>
      <c r="AU175" s="176" t="s">
        <v>83</v>
      </c>
      <c r="AV175" s="15" t="s">
        <v>199</v>
      </c>
      <c r="AW175" s="15" t="s">
        <v>32</v>
      </c>
      <c r="AX175" s="15" t="s">
        <v>76</v>
      </c>
      <c r="AY175" s="176" t="s">
        <v>126</v>
      </c>
    </row>
    <row r="176" spans="2:51" s="16" customFormat="1" ht="11.25">
      <c r="B176" s="183"/>
      <c r="D176" s="159" t="s">
        <v>138</v>
      </c>
      <c r="E176" s="184" t="s">
        <v>1</v>
      </c>
      <c r="F176" s="185" t="s">
        <v>202</v>
      </c>
      <c r="H176" s="184" t="s">
        <v>1</v>
      </c>
      <c r="I176" s="186"/>
      <c r="L176" s="183"/>
      <c r="M176" s="187"/>
      <c r="N176" s="188"/>
      <c r="O176" s="188"/>
      <c r="P176" s="188"/>
      <c r="Q176" s="188"/>
      <c r="R176" s="188"/>
      <c r="S176" s="188"/>
      <c r="T176" s="189"/>
      <c r="AT176" s="184" t="s">
        <v>138</v>
      </c>
      <c r="AU176" s="184" t="s">
        <v>83</v>
      </c>
      <c r="AV176" s="16" t="s">
        <v>81</v>
      </c>
      <c r="AW176" s="16" t="s">
        <v>32</v>
      </c>
      <c r="AX176" s="16" t="s">
        <v>76</v>
      </c>
      <c r="AY176" s="184" t="s">
        <v>126</v>
      </c>
    </row>
    <row r="177" spans="2:51" s="13" customFormat="1" ht="11.25">
      <c r="B177" s="158"/>
      <c r="D177" s="159" t="s">
        <v>138</v>
      </c>
      <c r="E177" s="160" t="s">
        <v>1</v>
      </c>
      <c r="F177" s="161" t="s">
        <v>203</v>
      </c>
      <c r="H177" s="162">
        <v>11.76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138</v>
      </c>
      <c r="AU177" s="160" t="s">
        <v>83</v>
      </c>
      <c r="AV177" s="13" t="s">
        <v>83</v>
      </c>
      <c r="AW177" s="13" t="s">
        <v>32</v>
      </c>
      <c r="AX177" s="13" t="s">
        <v>76</v>
      </c>
      <c r="AY177" s="160" t="s">
        <v>126</v>
      </c>
    </row>
    <row r="178" spans="2:51" s="15" customFormat="1" ht="11.25">
      <c r="B178" s="175"/>
      <c r="D178" s="159" t="s">
        <v>138</v>
      </c>
      <c r="E178" s="176" t="s">
        <v>1</v>
      </c>
      <c r="F178" s="177" t="s">
        <v>198</v>
      </c>
      <c r="H178" s="178">
        <v>11.76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138</v>
      </c>
      <c r="AU178" s="176" t="s">
        <v>83</v>
      </c>
      <c r="AV178" s="15" t="s">
        <v>199</v>
      </c>
      <c r="AW178" s="15" t="s">
        <v>32</v>
      </c>
      <c r="AX178" s="15" t="s">
        <v>76</v>
      </c>
      <c r="AY178" s="176" t="s">
        <v>126</v>
      </c>
    </row>
    <row r="179" spans="2:51" s="14" customFormat="1" ht="11.25">
      <c r="B179" s="167"/>
      <c r="D179" s="159" t="s">
        <v>138</v>
      </c>
      <c r="E179" s="168" t="s">
        <v>1</v>
      </c>
      <c r="F179" s="169" t="s">
        <v>140</v>
      </c>
      <c r="H179" s="170">
        <v>349.757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138</v>
      </c>
      <c r="AU179" s="168" t="s">
        <v>83</v>
      </c>
      <c r="AV179" s="14" t="s">
        <v>134</v>
      </c>
      <c r="AW179" s="14" t="s">
        <v>32</v>
      </c>
      <c r="AX179" s="14" t="s">
        <v>81</v>
      </c>
      <c r="AY179" s="168" t="s">
        <v>126</v>
      </c>
    </row>
    <row r="180" spans="1:65" s="2" customFormat="1" ht="16.5" customHeight="1">
      <c r="A180" s="33"/>
      <c r="B180" s="139"/>
      <c r="C180" s="140" t="s">
        <v>204</v>
      </c>
      <c r="D180" s="140" t="s">
        <v>129</v>
      </c>
      <c r="E180" s="141" t="s">
        <v>205</v>
      </c>
      <c r="F180" s="142" t="s">
        <v>206</v>
      </c>
      <c r="G180" s="143" t="s">
        <v>160</v>
      </c>
      <c r="H180" s="144">
        <v>5.616</v>
      </c>
      <c r="I180" s="145"/>
      <c r="J180" s="146">
        <f>ROUND(I180*H180,2)</f>
        <v>0</v>
      </c>
      <c r="K180" s="142" t="s">
        <v>133</v>
      </c>
      <c r="L180" s="34"/>
      <c r="M180" s="147" t="s">
        <v>1</v>
      </c>
      <c r="N180" s="148" t="s">
        <v>41</v>
      </c>
      <c r="O180" s="59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1" t="s">
        <v>134</v>
      </c>
      <c r="AT180" s="151" t="s">
        <v>129</v>
      </c>
      <c r="AU180" s="151" t="s">
        <v>83</v>
      </c>
      <c r="AY180" s="18" t="s">
        <v>126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81</v>
      </c>
      <c r="BK180" s="152">
        <f>ROUND(I180*H180,2)</f>
        <v>0</v>
      </c>
      <c r="BL180" s="18" t="s">
        <v>134</v>
      </c>
      <c r="BM180" s="151" t="s">
        <v>207</v>
      </c>
    </row>
    <row r="181" spans="1:47" s="2" customFormat="1" ht="11.25">
      <c r="A181" s="33"/>
      <c r="B181" s="34"/>
      <c r="C181" s="33"/>
      <c r="D181" s="153" t="s">
        <v>136</v>
      </c>
      <c r="E181" s="33"/>
      <c r="F181" s="154" t="s">
        <v>208</v>
      </c>
      <c r="G181" s="33"/>
      <c r="H181" s="33"/>
      <c r="I181" s="155"/>
      <c r="J181" s="33"/>
      <c r="K181" s="33"/>
      <c r="L181" s="34"/>
      <c r="M181" s="156"/>
      <c r="N181" s="157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136</v>
      </c>
      <c r="AU181" s="18" t="s">
        <v>83</v>
      </c>
    </row>
    <row r="182" spans="2:51" s="13" customFormat="1" ht="11.25">
      <c r="B182" s="158"/>
      <c r="D182" s="159" t="s">
        <v>138</v>
      </c>
      <c r="E182" s="160" t="s">
        <v>1</v>
      </c>
      <c r="F182" s="161" t="s">
        <v>209</v>
      </c>
      <c r="H182" s="162">
        <v>5.616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138</v>
      </c>
      <c r="AU182" s="160" t="s">
        <v>83</v>
      </c>
      <c r="AV182" s="13" t="s">
        <v>83</v>
      </c>
      <c r="AW182" s="13" t="s">
        <v>32</v>
      </c>
      <c r="AX182" s="13" t="s">
        <v>76</v>
      </c>
      <c r="AY182" s="160" t="s">
        <v>126</v>
      </c>
    </row>
    <row r="183" spans="2:51" s="14" customFormat="1" ht="11.25">
      <c r="B183" s="167"/>
      <c r="D183" s="159" t="s">
        <v>138</v>
      </c>
      <c r="E183" s="168" t="s">
        <v>1</v>
      </c>
      <c r="F183" s="169" t="s">
        <v>140</v>
      </c>
      <c r="H183" s="170">
        <v>5.616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138</v>
      </c>
      <c r="AU183" s="168" t="s">
        <v>83</v>
      </c>
      <c r="AV183" s="14" t="s">
        <v>134</v>
      </c>
      <c r="AW183" s="14" t="s">
        <v>32</v>
      </c>
      <c r="AX183" s="14" t="s">
        <v>81</v>
      </c>
      <c r="AY183" s="168" t="s">
        <v>126</v>
      </c>
    </row>
    <row r="184" spans="1:65" s="2" customFormat="1" ht="16.5" customHeight="1">
      <c r="A184" s="33"/>
      <c r="B184" s="139"/>
      <c r="C184" s="140" t="s">
        <v>210</v>
      </c>
      <c r="D184" s="140" t="s">
        <v>129</v>
      </c>
      <c r="E184" s="141" t="s">
        <v>211</v>
      </c>
      <c r="F184" s="142" t="s">
        <v>212</v>
      </c>
      <c r="G184" s="143" t="s">
        <v>132</v>
      </c>
      <c r="H184" s="144">
        <v>498</v>
      </c>
      <c r="I184" s="145"/>
      <c r="J184" s="146">
        <f>ROUND(I184*H184,2)</f>
        <v>0</v>
      </c>
      <c r="K184" s="142" t="s">
        <v>133</v>
      </c>
      <c r="L184" s="34"/>
      <c r="M184" s="147" t="s">
        <v>1</v>
      </c>
      <c r="N184" s="148" t="s">
        <v>41</v>
      </c>
      <c r="O184" s="59"/>
      <c r="P184" s="149">
        <f>O184*H184</f>
        <v>0</v>
      </c>
      <c r="Q184" s="149">
        <v>0.00085</v>
      </c>
      <c r="R184" s="149">
        <f>Q184*H184</f>
        <v>0.42329999999999995</v>
      </c>
      <c r="S184" s="149">
        <v>0</v>
      </c>
      <c r="T184" s="15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1" t="s">
        <v>134</v>
      </c>
      <c r="AT184" s="151" t="s">
        <v>129</v>
      </c>
      <c r="AU184" s="151" t="s">
        <v>83</v>
      </c>
      <c r="AY184" s="18" t="s">
        <v>126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8" t="s">
        <v>81</v>
      </c>
      <c r="BK184" s="152">
        <f>ROUND(I184*H184,2)</f>
        <v>0</v>
      </c>
      <c r="BL184" s="18" t="s">
        <v>134</v>
      </c>
      <c r="BM184" s="151" t="s">
        <v>213</v>
      </c>
    </row>
    <row r="185" spans="1:47" s="2" customFormat="1" ht="11.25">
      <c r="A185" s="33"/>
      <c r="B185" s="34"/>
      <c r="C185" s="33"/>
      <c r="D185" s="153" t="s">
        <v>136</v>
      </c>
      <c r="E185" s="33"/>
      <c r="F185" s="154" t="s">
        <v>214</v>
      </c>
      <c r="G185" s="33"/>
      <c r="H185" s="33"/>
      <c r="I185" s="155"/>
      <c r="J185" s="33"/>
      <c r="K185" s="33"/>
      <c r="L185" s="34"/>
      <c r="M185" s="156"/>
      <c r="N185" s="157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136</v>
      </c>
      <c r="AU185" s="18" t="s">
        <v>83</v>
      </c>
    </row>
    <row r="186" spans="2:51" s="13" customFormat="1" ht="11.25">
      <c r="B186" s="158"/>
      <c r="D186" s="159" t="s">
        <v>138</v>
      </c>
      <c r="E186" s="160" t="s">
        <v>1</v>
      </c>
      <c r="F186" s="161" t="s">
        <v>215</v>
      </c>
      <c r="H186" s="162">
        <v>498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138</v>
      </c>
      <c r="AU186" s="160" t="s">
        <v>83</v>
      </c>
      <c r="AV186" s="13" t="s">
        <v>83</v>
      </c>
      <c r="AW186" s="13" t="s">
        <v>32</v>
      </c>
      <c r="AX186" s="13" t="s">
        <v>81</v>
      </c>
      <c r="AY186" s="160" t="s">
        <v>126</v>
      </c>
    </row>
    <row r="187" spans="1:65" s="2" customFormat="1" ht="16.5" customHeight="1">
      <c r="A187" s="33"/>
      <c r="B187" s="139"/>
      <c r="C187" s="140" t="s">
        <v>216</v>
      </c>
      <c r="D187" s="140" t="s">
        <v>129</v>
      </c>
      <c r="E187" s="141" t="s">
        <v>217</v>
      </c>
      <c r="F187" s="142" t="s">
        <v>218</v>
      </c>
      <c r="G187" s="143" t="s">
        <v>132</v>
      </c>
      <c r="H187" s="144">
        <v>498</v>
      </c>
      <c r="I187" s="145"/>
      <c r="J187" s="146">
        <f>ROUND(I187*H187,2)</f>
        <v>0</v>
      </c>
      <c r="K187" s="142" t="s">
        <v>133</v>
      </c>
      <c r="L187" s="34"/>
      <c r="M187" s="147" t="s">
        <v>1</v>
      </c>
      <c r="N187" s="148" t="s">
        <v>41</v>
      </c>
      <c r="O187" s="59"/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1" t="s">
        <v>134</v>
      </c>
      <c r="AT187" s="151" t="s">
        <v>129</v>
      </c>
      <c r="AU187" s="151" t="s">
        <v>83</v>
      </c>
      <c r="AY187" s="18" t="s">
        <v>126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81</v>
      </c>
      <c r="BK187" s="152">
        <f>ROUND(I187*H187,2)</f>
        <v>0</v>
      </c>
      <c r="BL187" s="18" t="s">
        <v>134</v>
      </c>
      <c r="BM187" s="151" t="s">
        <v>219</v>
      </c>
    </row>
    <row r="188" spans="1:47" s="2" customFormat="1" ht="11.25">
      <c r="A188" s="33"/>
      <c r="B188" s="34"/>
      <c r="C188" s="33"/>
      <c r="D188" s="153" t="s">
        <v>136</v>
      </c>
      <c r="E188" s="33"/>
      <c r="F188" s="154" t="s">
        <v>220</v>
      </c>
      <c r="G188" s="33"/>
      <c r="H188" s="33"/>
      <c r="I188" s="155"/>
      <c r="J188" s="33"/>
      <c r="K188" s="33"/>
      <c r="L188" s="34"/>
      <c r="M188" s="156"/>
      <c r="N188" s="157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136</v>
      </c>
      <c r="AU188" s="18" t="s">
        <v>83</v>
      </c>
    </row>
    <row r="189" spans="2:51" s="13" customFormat="1" ht="11.25">
      <c r="B189" s="158"/>
      <c r="D189" s="159" t="s">
        <v>138</v>
      </c>
      <c r="E189" s="160" t="s">
        <v>1</v>
      </c>
      <c r="F189" s="161" t="s">
        <v>215</v>
      </c>
      <c r="H189" s="162">
        <v>498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138</v>
      </c>
      <c r="AU189" s="160" t="s">
        <v>83</v>
      </c>
      <c r="AV189" s="13" t="s">
        <v>83</v>
      </c>
      <c r="AW189" s="13" t="s">
        <v>32</v>
      </c>
      <c r="AX189" s="13" t="s">
        <v>81</v>
      </c>
      <c r="AY189" s="160" t="s">
        <v>126</v>
      </c>
    </row>
    <row r="190" spans="1:65" s="2" customFormat="1" ht="16.5" customHeight="1">
      <c r="A190" s="33"/>
      <c r="B190" s="139"/>
      <c r="C190" s="140" t="s">
        <v>221</v>
      </c>
      <c r="D190" s="140" t="s">
        <v>129</v>
      </c>
      <c r="E190" s="141" t="s">
        <v>222</v>
      </c>
      <c r="F190" s="142" t="s">
        <v>223</v>
      </c>
      <c r="G190" s="143" t="s">
        <v>132</v>
      </c>
      <c r="H190" s="144">
        <v>119.5</v>
      </c>
      <c r="I190" s="145"/>
      <c r="J190" s="146">
        <f>ROUND(I190*H190,2)</f>
        <v>0</v>
      </c>
      <c r="K190" s="142" t="s">
        <v>133</v>
      </c>
      <c r="L190" s="34"/>
      <c r="M190" s="147" t="s">
        <v>1</v>
      </c>
      <c r="N190" s="148" t="s">
        <v>41</v>
      </c>
      <c r="O190" s="59"/>
      <c r="P190" s="149">
        <f>O190*H190</f>
        <v>0</v>
      </c>
      <c r="Q190" s="149">
        <v>0.0007</v>
      </c>
      <c r="R190" s="149">
        <f>Q190*H190</f>
        <v>0.08365</v>
      </c>
      <c r="S190" s="149">
        <v>0</v>
      </c>
      <c r="T190" s="15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1" t="s">
        <v>134</v>
      </c>
      <c r="AT190" s="151" t="s">
        <v>129</v>
      </c>
      <c r="AU190" s="151" t="s">
        <v>83</v>
      </c>
      <c r="AY190" s="18" t="s">
        <v>126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81</v>
      </c>
      <c r="BK190" s="152">
        <f>ROUND(I190*H190,2)</f>
        <v>0</v>
      </c>
      <c r="BL190" s="18" t="s">
        <v>134</v>
      </c>
      <c r="BM190" s="151" t="s">
        <v>224</v>
      </c>
    </row>
    <row r="191" spans="1:47" s="2" customFormat="1" ht="11.25">
      <c r="A191" s="33"/>
      <c r="B191" s="34"/>
      <c r="C191" s="33"/>
      <c r="D191" s="153" t="s">
        <v>136</v>
      </c>
      <c r="E191" s="33"/>
      <c r="F191" s="154" t="s">
        <v>225</v>
      </c>
      <c r="G191" s="33"/>
      <c r="H191" s="33"/>
      <c r="I191" s="155"/>
      <c r="J191" s="33"/>
      <c r="K191" s="33"/>
      <c r="L191" s="34"/>
      <c r="M191" s="156"/>
      <c r="N191" s="157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136</v>
      </c>
      <c r="AU191" s="18" t="s">
        <v>83</v>
      </c>
    </row>
    <row r="192" spans="2:51" s="13" customFormat="1" ht="11.25">
      <c r="B192" s="158"/>
      <c r="D192" s="159" t="s">
        <v>138</v>
      </c>
      <c r="E192" s="160" t="s">
        <v>1</v>
      </c>
      <c r="F192" s="161" t="s">
        <v>226</v>
      </c>
      <c r="H192" s="162">
        <v>119.5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138</v>
      </c>
      <c r="AU192" s="160" t="s">
        <v>83</v>
      </c>
      <c r="AV192" s="13" t="s">
        <v>83</v>
      </c>
      <c r="AW192" s="13" t="s">
        <v>32</v>
      </c>
      <c r="AX192" s="13" t="s">
        <v>81</v>
      </c>
      <c r="AY192" s="160" t="s">
        <v>126</v>
      </c>
    </row>
    <row r="193" spans="1:65" s="2" customFormat="1" ht="16.5" customHeight="1">
      <c r="A193" s="33"/>
      <c r="B193" s="139"/>
      <c r="C193" s="140" t="s">
        <v>227</v>
      </c>
      <c r="D193" s="140" t="s">
        <v>129</v>
      </c>
      <c r="E193" s="141" t="s">
        <v>228</v>
      </c>
      <c r="F193" s="142" t="s">
        <v>229</v>
      </c>
      <c r="G193" s="143" t="s">
        <v>132</v>
      </c>
      <c r="H193" s="144">
        <v>119.5</v>
      </c>
      <c r="I193" s="145"/>
      <c r="J193" s="146">
        <f>ROUND(I193*H193,2)</f>
        <v>0</v>
      </c>
      <c r="K193" s="142" t="s">
        <v>133</v>
      </c>
      <c r="L193" s="34"/>
      <c r="M193" s="147" t="s">
        <v>1</v>
      </c>
      <c r="N193" s="148" t="s">
        <v>41</v>
      </c>
      <c r="O193" s="59"/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1" t="s">
        <v>134</v>
      </c>
      <c r="AT193" s="151" t="s">
        <v>129</v>
      </c>
      <c r="AU193" s="151" t="s">
        <v>83</v>
      </c>
      <c r="AY193" s="18" t="s">
        <v>126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81</v>
      </c>
      <c r="BK193" s="152">
        <f>ROUND(I193*H193,2)</f>
        <v>0</v>
      </c>
      <c r="BL193" s="18" t="s">
        <v>134</v>
      </c>
      <c r="BM193" s="151" t="s">
        <v>230</v>
      </c>
    </row>
    <row r="194" spans="1:47" s="2" customFormat="1" ht="11.25">
      <c r="A194" s="33"/>
      <c r="B194" s="34"/>
      <c r="C194" s="33"/>
      <c r="D194" s="153" t="s">
        <v>136</v>
      </c>
      <c r="E194" s="33"/>
      <c r="F194" s="154" t="s">
        <v>231</v>
      </c>
      <c r="G194" s="33"/>
      <c r="H194" s="33"/>
      <c r="I194" s="155"/>
      <c r="J194" s="33"/>
      <c r="K194" s="33"/>
      <c r="L194" s="34"/>
      <c r="M194" s="156"/>
      <c r="N194" s="157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136</v>
      </c>
      <c r="AU194" s="18" t="s">
        <v>83</v>
      </c>
    </row>
    <row r="195" spans="2:51" s="13" customFormat="1" ht="11.25">
      <c r="B195" s="158"/>
      <c r="D195" s="159" t="s">
        <v>138</v>
      </c>
      <c r="E195" s="160" t="s">
        <v>1</v>
      </c>
      <c r="F195" s="161" t="s">
        <v>232</v>
      </c>
      <c r="H195" s="162">
        <v>119.5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138</v>
      </c>
      <c r="AU195" s="160" t="s">
        <v>83</v>
      </c>
      <c r="AV195" s="13" t="s">
        <v>83</v>
      </c>
      <c r="AW195" s="13" t="s">
        <v>32</v>
      </c>
      <c r="AX195" s="13" t="s">
        <v>81</v>
      </c>
      <c r="AY195" s="160" t="s">
        <v>126</v>
      </c>
    </row>
    <row r="196" spans="1:65" s="2" customFormat="1" ht="16.5" customHeight="1">
      <c r="A196" s="33"/>
      <c r="B196" s="139"/>
      <c r="C196" s="140" t="s">
        <v>233</v>
      </c>
      <c r="D196" s="140" t="s">
        <v>129</v>
      </c>
      <c r="E196" s="141" t="s">
        <v>234</v>
      </c>
      <c r="F196" s="142" t="s">
        <v>235</v>
      </c>
      <c r="G196" s="143" t="s">
        <v>160</v>
      </c>
      <c r="H196" s="144">
        <v>376.855</v>
      </c>
      <c r="I196" s="145"/>
      <c r="J196" s="146">
        <f>ROUND(I196*H196,2)</f>
        <v>0</v>
      </c>
      <c r="K196" s="142" t="s">
        <v>133</v>
      </c>
      <c r="L196" s="34"/>
      <c r="M196" s="147" t="s">
        <v>1</v>
      </c>
      <c r="N196" s="148" t="s">
        <v>41</v>
      </c>
      <c r="O196" s="59"/>
      <c r="P196" s="149">
        <f>O196*H196</f>
        <v>0</v>
      </c>
      <c r="Q196" s="149">
        <v>0.00046</v>
      </c>
      <c r="R196" s="149">
        <f>Q196*H196</f>
        <v>0.17335330000000002</v>
      </c>
      <c r="S196" s="149">
        <v>0</v>
      </c>
      <c r="T196" s="15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1" t="s">
        <v>134</v>
      </c>
      <c r="AT196" s="151" t="s">
        <v>129</v>
      </c>
      <c r="AU196" s="151" t="s">
        <v>83</v>
      </c>
      <c r="AY196" s="18" t="s">
        <v>126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81</v>
      </c>
      <c r="BK196" s="152">
        <f>ROUND(I196*H196,2)</f>
        <v>0</v>
      </c>
      <c r="BL196" s="18" t="s">
        <v>134</v>
      </c>
      <c r="BM196" s="151" t="s">
        <v>236</v>
      </c>
    </row>
    <row r="197" spans="1:47" s="2" customFormat="1" ht="11.25">
      <c r="A197" s="33"/>
      <c r="B197" s="34"/>
      <c r="C197" s="33"/>
      <c r="D197" s="153" t="s">
        <v>136</v>
      </c>
      <c r="E197" s="33"/>
      <c r="F197" s="154" t="s">
        <v>237</v>
      </c>
      <c r="G197" s="33"/>
      <c r="H197" s="33"/>
      <c r="I197" s="155"/>
      <c r="J197" s="33"/>
      <c r="K197" s="33"/>
      <c r="L197" s="34"/>
      <c r="M197" s="156"/>
      <c r="N197" s="157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136</v>
      </c>
      <c r="AU197" s="18" t="s">
        <v>83</v>
      </c>
    </row>
    <row r="198" spans="2:51" s="13" customFormat="1" ht="11.25">
      <c r="B198" s="158"/>
      <c r="D198" s="159" t="s">
        <v>138</v>
      </c>
      <c r="E198" s="160" t="s">
        <v>1</v>
      </c>
      <c r="F198" s="161" t="s">
        <v>181</v>
      </c>
      <c r="H198" s="162">
        <v>376.855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138</v>
      </c>
      <c r="AU198" s="160" t="s">
        <v>83</v>
      </c>
      <c r="AV198" s="13" t="s">
        <v>83</v>
      </c>
      <c r="AW198" s="13" t="s">
        <v>32</v>
      </c>
      <c r="AX198" s="13" t="s">
        <v>81</v>
      </c>
      <c r="AY198" s="160" t="s">
        <v>126</v>
      </c>
    </row>
    <row r="199" spans="1:65" s="2" customFormat="1" ht="16.5" customHeight="1">
      <c r="A199" s="33"/>
      <c r="B199" s="139"/>
      <c r="C199" s="140" t="s">
        <v>238</v>
      </c>
      <c r="D199" s="140" t="s">
        <v>129</v>
      </c>
      <c r="E199" s="141" t="s">
        <v>239</v>
      </c>
      <c r="F199" s="142" t="s">
        <v>240</v>
      </c>
      <c r="G199" s="143" t="s">
        <v>160</v>
      </c>
      <c r="H199" s="144">
        <v>376.855</v>
      </c>
      <c r="I199" s="145"/>
      <c r="J199" s="146">
        <f>ROUND(I199*H199,2)</f>
        <v>0</v>
      </c>
      <c r="K199" s="142" t="s">
        <v>133</v>
      </c>
      <c r="L199" s="34"/>
      <c r="M199" s="147" t="s">
        <v>1</v>
      </c>
      <c r="N199" s="148" t="s">
        <v>41</v>
      </c>
      <c r="O199" s="59"/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1" t="s">
        <v>134</v>
      </c>
      <c r="AT199" s="151" t="s">
        <v>129</v>
      </c>
      <c r="AU199" s="151" t="s">
        <v>83</v>
      </c>
      <c r="AY199" s="18" t="s">
        <v>126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81</v>
      </c>
      <c r="BK199" s="152">
        <f>ROUND(I199*H199,2)</f>
        <v>0</v>
      </c>
      <c r="BL199" s="18" t="s">
        <v>134</v>
      </c>
      <c r="BM199" s="151" t="s">
        <v>241</v>
      </c>
    </row>
    <row r="200" spans="1:47" s="2" customFormat="1" ht="11.25">
      <c r="A200" s="33"/>
      <c r="B200" s="34"/>
      <c r="C200" s="33"/>
      <c r="D200" s="153" t="s">
        <v>136</v>
      </c>
      <c r="E200" s="33"/>
      <c r="F200" s="154" t="s">
        <v>242</v>
      </c>
      <c r="G200" s="33"/>
      <c r="H200" s="33"/>
      <c r="I200" s="155"/>
      <c r="J200" s="33"/>
      <c r="K200" s="33"/>
      <c r="L200" s="34"/>
      <c r="M200" s="156"/>
      <c r="N200" s="157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136</v>
      </c>
      <c r="AU200" s="18" t="s">
        <v>83</v>
      </c>
    </row>
    <row r="201" spans="2:51" s="13" customFormat="1" ht="11.25">
      <c r="B201" s="158"/>
      <c r="D201" s="159" t="s">
        <v>138</v>
      </c>
      <c r="E201" s="160" t="s">
        <v>1</v>
      </c>
      <c r="F201" s="161" t="s">
        <v>243</v>
      </c>
      <c r="H201" s="162">
        <v>376.855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138</v>
      </c>
      <c r="AU201" s="160" t="s">
        <v>83</v>
      </c>
      <c r="AV201" s="13" t="s">
        <v>83</v>
      </c>
      <c r="AW201" s="13" t="s">
        <v>32</v>
      </c>
      <c r="AX201" s="13" t="s">
        <v>81</v>
      </c>
      <c r="AY201" s="160" t="s">
        <v>126</v>
      </c>
    </row>
    <row r="202" spans="1:65" s="2" customFormat="1" ht="16.5" customHeight="1">
      <c r="A202" s="33"/>
      <c r="B202" s="139"/>
      <c r="C202" s="140" t="s">
        <v>244</v>
      </c>
      <c r="D202" s="140" t="s">
        <v>129</v>
      </c>
      <c r="E202" s="141" t="s">
        <v>245</v>
      </c>
      <c r="F202" s="142" t="s">
        <v>246</v>
      </c>
      <c r="G202" s="143" t="s">
        <v>160</v>
      </c>
      <c r="H202" s="144">
        <v>1737.339</v>
      </c>
      <c r="I202" s="145"/>
      <c r="J202" s="146">
        <f>ROUND(I202*H202,2)</f>
        <v>0</v>
      </c>
      <c r="K202" s="142" t="s">
        <v>133</v>
      </c>
      <c r="L202" s="34"/>
      <c r="M202" s="147" t="s">
        <v>1</v>
      </c>
      <c r="N202" s="148" t="s">
        <v>41</v>
      </c>
      <c r="O202" s="59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1" t="s">
        <v>134</v>
      </c>
      <c r="AT202" s="151" t="s">
        <v>129</v>
      </c>
      <c r="AU202" s="151" t="s">
        <v>83</v>
      </c>
      <c r="AY202" s="18" t="s">
        <v>126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81</v>
      </c>
      <c r="BK202" s="152">
        <f>ROUND(I202*H202,2)</f>
        <v>0</v>
      </c>
      <c r="BL202" s="18" t="s">
        <v>134</v>
      </c>
      <c r="BM202" s="151" t="s">
        <v>247</v>
      </c>
    </row>
    <row r="203" spans="1:47" s="2" customFormat="1" ht="11.25">
      <c r="A203" s="33"/>
      <c r="B203" s="34"/>
      <c r="C203" s="33"/>
      <c r="D203" s="153" t="s">
        <v>136</v>
      </c>
      <c r="E203" s="33"/>
      <c r="F203" s="154" t="s">
        <v>248</v>
      </c>
      <c r="G203" s="33"/>
      <c r="H203" s="33"/>
      <c r="I203" s="155"/>
      <c r="J203" s="33"/>
      <c r="K203" s="33"/>
      <c r="L203" s="34"/>
      <c r="M203" s="156"/>
      <c r="N203" s="157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136</v>
      </c>
      <c r="AU203" s="18" t="s">
        <v>83</v>
      </c>
    </row>
    <row r="204" spans="2:51" s="13" customFormat="1" ht="11.25">
      <c r="B204" s="158"/>
      <c r="D204" s="159" t="s">
        <v>138</v>
      </c>
      <c r="E204" s="160" t="s">
        <v>1</v>
      </c>
      <c r="F204" s="161" t="s">
        <v>249</v>
      </c>
      <c r="H204" s="162">
        <v>1737.339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138</v>
      </c>
      <c r="AU204" s="160" t="s">
        <v>83</v>
      </c>
      <c r="AV204" s="13" t="s">
        <v>83</v>
      </c>
      <c r="AW204" s="13" t="s">
        <v>32</v>
      </c>
      <c r="AX204" s="13" t="s">
        <v>76</v>
      </c>
      <c r="AY204" s="160" t="s">
        <v>126</v>
      </c>
    </row>
    <row r="205" spans="2:51" s="14" customFormat="1" ht="11.25">
      <c r="B205" s="167"/>
      <c r="D205" s="159" t="s">
        <v>138</v>
      </c>
      <c r="E205" s="168" t="s">
        <v>1</v>
      </c>
      <c r="F205" s="169" t="s">
        <v>140</v>
      </c>
      <c r="H205" s="170">
        <v>1737.339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138</v>
      </c>
      <c r="AU205" s="168" t="s">
        <v>83</v>
      </c>
      <c r="AV205" s="14" t="s">
        <v>134</v>
      </c>
      <c r="AW205" s="14" t="s">
        <v>32</v>
      </c>
      <c r="AX205" s="14" t="s">
        <v>81</v>
      </c>
      <c r="AY205" s="168" t="s">
        <v>126</v>
      </c>
    </row>
    <row r="206" spans="1:65" s="2" customFormat="1" ht="21.75" customHeight="1">
      <c r="A206" s="33"/>
      <c r="B206" s="139"/>
      <c r="C206" s="140" t="s">
        <v>250</v>
      </c>
      <c r="D206" s="140" t="s">
        <v>129</v>
      </c>
      <c r="E206" s="141" t="s">
        <v>251</v>
      </c>
      <c r="F206" s="142" t="s">
        <v>252</v>
      </c>
      <c r="G206" s="143" t="s">
        <v>160</v>
      </c>
      <c r="H206" s="144">
        <v>43433.475</v>
      </c>
      <c r="I206" s="145"/>
      <c r="J206" s="146">
        <f>ROUND(I206*H206,2)</f>
        <v>0</v>
      </c>
      <c r="K206" s="142" t="s">
        <v>253</v>
      </c>
      <c r="L206" s="34"/>
      <c r="M206" s="147" t="s">
        <v>1</v>
      </c>
      <c r="N206" s="148" t="s">
        <v>41</v>
      </c>
      <c r="O206" s="59"/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1" t="s">
        <v>134</v>
      </c>
      <c r="AT206" s="151" t="s">
        <v>129</v>
      </c>
      <c r="AU206" s="151" t="s">
        <v>83</v>
      </c>
      <c r="AY206" s="18" t="s">
        <v>126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8" t="s">
        <v>81</v>
      </c>
      <c r="BK206" s="152">
        <f>ROUND(I206*H206,2)</f>
        <v>0</v>
      </c>
      <c r="BL206" s="18" t="s">
        <v>134</v>
      </c>
      <c r="BM206" s="151" t="s">
        <v>254</v>
      </c>
    </row>
    <row r="207" spans="2:51" s="13" customFormat="1" ht="11.25">
      <c r="B207" s="158"/>
      <c r="D207" s="159" t="s">
        <v>138</v>
      </c>
      <c r="E207" s="160" t="s">
        <v>1</v>
      </c>
      <c r="F207" s="161" t="s">
        <v>255</v>
      </c>
      <c r="H207" s="162">
        <v>43433.475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138</v>
      </c>
      <c r="AU207" s="160" t="s">
        <v>83</v>
      </c>
      <c r="AV207" s="13" t="s">
        <v>83</v>
      </c>
      <c r="AW207" s="13" t="s">
        <v>32</v>
      </c>
      <c r="AX207" s="13" t="s">
        <v>81</v>
      </c>
      <c r="AY207" s="160" t="s">
        <v>126</v>
      </c>
    </row>
    <row r="208" spans="1:65" s="2" customFormat="1" ht="16.5" customHeight="1">
      <c r="A208" s="33"/>
      <c r="B208" s="139"/>
      <c r="C208" s="140" t="s">
        <v>256</v>
      </c>
      <c r="D208" s="140" t="s">
        <v>129</v>
      </c>
      <c r="E208" s="141" t="s">
        <v>257</v>
      </c>
      <c r="F208" s="142" t="s">
        <v>258</v>
      </c>
      <c r="G208" s="143" t="s">
        <v>132</v>
      </c>
      <c r="H208" s="144">
        <v>3792.84</v>
      </c>
      <c r="I208" s="145"/>
      <c r="J208" s="146">
        <f>ROUND(I208*H208,2)</f>
        <v>0</v>
      </c>
      <c r="K208" s="142" t="s">
        <v>133</v>
      </c>
      <c r="L208" s="34"/>
      <c r="M208" s="147" t="s">
        <v>1</v>
      </c>
      <c r="N208" s="148" t="s">
        <v>41</v>
      </c>
      <c r="O208" s="59"/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1" t="s">
        <v>134</v>
      </c>
      <c r="AT208" s="151" t="s">
        <v>129</v>
      </c>
      <c r="AU208" s="151" t="s">
        <v>83</v>
      </c>
      <c r="AY208" s="18" t="s">
        <v>126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8" t="s">
        <v>81</v>
      </c>
      <c r="BK208" s="152">
        <f>ROUND(I208*H208,2)</f>
        <v>0</v>
      </c>
      <c r="BL208" s="18" t="s">
        <v>134</v>
      </c>
      <c r="BM208" s="151" t="s">
        <v>259</v>
      </c>
    </row>
    <row r="209" spans="1:47" s="2" customFormat="1" ht="11.25">
      <c r="A209" s="33"/>
      <c r="B209" s="34"/>
      <c r="C209" s="33"/>
      <c r="D209" s="153" t="s">
        <v>136</v>
      </c>
      <c r="E209" s="33"/>
      <c r="F209" s="154" t="s">
        <v>260</v>
      </c>
      <c r="G209" s="33"/>
      <c r="H209" s="33"/>
      <c r="I209" s="155"/>
      <c r="J209" s="33"/>
      <c r="K209" s="33"/>
      <c r="L209" s="34"/>
      <c r="M209" s="156"/>
      <c r="N209" s="157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136</v>
      </c>
      <c r="AU209" s="18" t="s">
        <v>83</v>
      </c>
    </row>
    <row r="210" spans="2:51" s="13" customFormat="1" ht="11.25">
      <c r="B210" s="158"/>
      <c r="D210" s="159" t="s">
        <v>138</v>
      </c>
      <c r="E210" s="160" t="s">
        <v>1</v>
      </c>
      <c r="F210" s="161" t="s">
        <v>261</v>
      </c>
      <c r="H210" s="162">
        <v>3792.84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138</v>
      </c>
      <c r="AU210" s="160" t="s">
        <v>83</v>
      </c>
      <c r="AV210" s="13" t="s">
        <v>83</v>
      </c>
      <c r="AW210" s="13" t="s">
        <v>32</v>
      </c>
      <c r="AX210" s="13" t="s">
        <v>81</v>
      </c>
      <c r="AY210" s="160" t="s">
        <v>126</v>
      </c>
    </row>
    <row r="211" spans="1:65" s="2" customFormat="1" ht="16.5" customHeight="1">
      <c r="A211" s="33"/>
      <c r="B211" s="139"/>
      <c r="C211" s="140" t="s">
        <v>262</v>
      </c>
      <c r="D211" s="140" t="s">
        <v>129</v>
      </c>
      <c r="E211" s="141" t="s">
        <v>263</v>
      </c>
      <c r="F211" s="142" t="s">
        <v>264</v>
      </c>
      <c r="G211" s="143" t="s">
        <v>265</v>
      </c>
      <c r="H211" s="144">
        <v>3239.19</v>
      </c>
      <c r="I211" s="145"/>
      <c r="J211" s="146">
        <f>ROUND(I211*H211,2)</f>
        <v>0</v>
      </c>
      <c r="K211" s="142" t="s">
        <v>133</v>
      </c>
      <c r="L211" s="34"/>
      <c r="M211" s="147" t="s">
        <v>1</v>
      </c>
      <c r="N211" s="148" t="s">
        <v>41</v>
      </c>
      <c r="O211" s="59"/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1" t="s">
        <v>134</v>
      </c>
      <c r="AT211" s="151" t="s">
        <v>129</v>
      </c>
      <c r="AU211" s="151" t="s">
        <v>83</v>
      </c>
      <c r="AY211" s="18" t="s">
        <v>126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81</v>
      </c>
      <c r="BK211" s="152">
        <f>ROUND(I211*H211,2)</f>
        <v>0</v>
      </c>
      <c r="BL211" s="18" t="s">
        <v>134</v>
      </c>
      <c r="BM211" s="151" t="s">
        <v>266</v>
      </c>
    </row>
    <row r="212" spans="1:47" s="2" customFormat="1" ht="11.25">
      <c r="A212" s="33"/>
      <c r="B212" s="34"/>
      <c r="C212" s="33"/>
      <c r="D212" s="153" t="s">
        <v>136</v>
      </c>
      <c r="E212" s="33"/>
      <c r="F212" s="154" t="s">
        <v>267</v>
      </c>
      <c r="G212" s="33"/>
      <c r="H212" s="33"/>
      <c r="I212" s="155"/>
      <c r="J212" s="33"/>
      <c r="K212" s="33"/>
      <c r="L212" s="34"/>
      <c r="M212" s="156"/>
      <c r="N212" s="157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136</v>
      </c>
      <c r="AU212" s="18" t="s">
        <v>83</v>
      </c>
    </row>
    <row r="213" spans="2:51" s="13" customFormat="1" ht="11.25">
      <c r="B213" s="158"/>
      <c r="D213" s="159" t="s">
        <v>138</v>
      </c>
      <c r="E213" s="160" t="s">
        <v>1</v>
      </c>
      <c r="F213" s="161" t="s">
        <v>268</v>
      </c>
      <c r="H213" s="162">
        <v>3239.19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138</v>
      </c>
      <c r="AU213" s="160" t="s">
        <v>83</v>
      </c>
      <c r="AV213" s="13" t="s">
        <v>83</v>
      </c>
      <c r="AW213" s="13" t="s">
        <v>32</v>
      </c>
      <c r="AX213" s="13" t="s">
        <v>81</v>
      </c>
      <c r="AY213" s="160" t="s">
        <v>126</v>
      </c>
    </row>
    <row r="214" spans="1:65" s="2" customFormat="1" ht="16.5" customHeight="1">
      <c r="A214" s="33"/>
      <c r="B214" s="139"/>
      <c r="C214" s="140" t="s">
        <v>269</v>
      </c>
      <c r="D214" s="140" t="s">
        <v>129</v>
      </c>
      <c r="E214" s="141" t="s">
        <v>270</v>
      </c>
      <c r="F214" s="142" t="s">
        <v>271</v>
      </c>
      <c r="G214" s="143" t="s">
        <v>160</v>
      </c>
      <c r="H214" s="144">
        <v>320.222</v>
      </c>
      <c r="I214" s="145"/>
      <c r="J214" s="146">
        <f>ROUND(I214*H214,2)</f>
        <v>0</v>
      </c>
      <c r="K214" s="142" t="s">
        <v>133</v>
      </c>
      <c r="L214" s="34"/>
      <c r="M214" s="147" t="s">
        <v>1</v>
      </c>
      <c r="N214" s="148" t="s">
        <v>41</v>
      </c>
      <c r="O214" s="59"/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1" t="s">
        <v>134</v>
      </c>
      <c r="AT214" s="151" t="s">
        <v>129</v>
      </c>
      <c r="AU214" s="151" t="s">
        <v>83</v>
      </c>
      <c r="AY214" s="18" t="s">
        <v>126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81</v>
      </c>
      <c r="BK214" s="152">
        <f>ROUND(I214*H214,2)</f>
        <v>0</v>
      </c>
      <c r="BL214" s="18" t="s">
        <v>134</v>
      </c>
      <c r="BM214" s="151" t="s">
        <v>272</v>
      </c>
    </row>
    <row r="215" spans="1:47" s="2" customFormat="1" ht="11.25">
      <c r="A215" s="33"/>
      <c r="B215" s="34"/>
      <c r="C215" s="33"/>
      <c r="D215" s="153" t="s">
        <v>136</v>
      </c>
      <c r="E215" s="33"/>
      <c r="F215" s="154" t="s">
        <v>273</v>
      </c>
      <c r="G215" s="33"/>
      <c r="H215" s="33"/>
      <c r="I215" s="155"/>
      <c r="J215" s="33"/>
      <c r="K215" s="33"/>
      <c r="L215" s="34"/>
      <c r="M215" s="156"/>
      <c r="N215" s="157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136</v>
      </c>
      <c r="AU215" s="18" t="s">
        <v>83</v>
      </c>
    </row>
    <row r="216" spans="2:51" s="13" customFormat="1" ht="11.25">
      <c r="B216" s="158"/>
      <c r="D216" s="159" t="s">
        <v>138</v>
      </c>
      <c r="E216" s="160" t="s">
        <v>1</v>
      </c>
      <c r="F216" s="161" t="s">
        <v>274</v>
      </c>
      <c r="H216" s="162">
        <v>320.222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138</v>
      </c>
      <c r="AU216" s="160" t="s">
        <v>83</v>
      </c>
      <c r="AV216" s="13" t="s">
        <v>83</v>
      </c>
      <c r="AW216" s="13" t="s">
        <v>32</v>
      </c>
      <c r="AX216" s="13" t="s">
        <v>81</v>
      </c>
      <c r="AY216" s="160" t="s">
        <v>126</v>
      </c>
    </row>
    <row r="217" spans="1:65" s="2" customFormat="1" ht="16.5" customHeight="1">
      <c r="A217" s="33"/>
      <c r="B217" s="139"/>
      <c r="C217" s="140" t="s">
        <v>275</v>
      </c>
      <c r="D217" s="140" t="s">
        <v>129</v>
      </c>
      <c r="E217" s="141" t="s">
        <v>276</v>
      </c>
      <c r="F217" s="142" t="s">
        <v>277</v>
      </c>
      <c r="G217" s="143" t="s">
        <v>160</v>
      </c>
      <c r="H217" s="144">
        <v>9.9</v>
      </c>
      <c r="I217" s="145"/>
      <c r="J217" s="146">
        <f>ROUND(I217*H217,2)</f>
        <v>0</v>
      </c>
      <c r="K217" s="142" t="s">
        <v>133</v>
      </c>
      <c r="L217" s="34"/>
      <c r="M217" s="147" t="s">
        <v>1</v>
      </c>
      <c r="N217" s="148" t="s">
        <v>41</v>
      </c>
      <c r="O217" s="59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1" t="s">
        <v>134</v>
      </c>
      <c r="AT217" s="151" t="s">
        <v>129</v>
      </c>
      <c r="AU217" s="151" t="s">
        <v>83</v>
      </c>
      <c r="AY217" s="18" t="s">
        <v>126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8" t="s">
        <v>81</v>
      </c>
      <c r="BK217" s="152">
        <f>ROUND(I217*H217,2)</f>
        <v>0</v>
      </c>
      <c r="BL217" s="18" t="s">
        <v>134</v>
      </c>
      <c r="BM217" s="151" t="s">
        <v>278</v>
      </c>
    </row>
    <row r="218" spans="1:47" s="2" customFormat="1" ht="11.25">
      <c r="A218" s="33"/>
      <c r="B218" s="34"/>
      <c r="C218" s="33"/>
      <c r="D218" s="153" t="s">
        <v>136</v>
      </c>
      <c r="E218" s="33"/>
      <c r="F218" s="154" t="s">
        <v>279</v>
      </c>
      <c r="G218" s="33"/>
      <c r="H218" s="33"/>
      <c r="I218" s="155"/>
      <c r="J218" s="33"/>
      <c r="K218" s="33"/>
      <c r="L218" s="34"/>
      <c r="M218" s="156"/>
      <c r="N218" s="157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136</v>
      </c>
      <c r="AU218" s="18" t="s">
        <v>83</v>
      </c>
    </row>
    <row r="219" spans="2:51" s="13" customFormat="1" ht="11.25">
      <c r="B219" s="158"/>
      <c r="D219" s="159" t="s">
        <v>138</v>
      </c>
      <c r="E219" s="160" t="s">
        <v>1</v>
      </c>
      <c r="F219" s="161" t="s">
        <v>280</v>
      </c>
      <c r="H219" s="162">
        <v>9.9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138</v>
      </c>
      <c r="AU219" s="160" t="s">
        <v>83</v>
      </c>
      <c r="AV219" s="13" t="s">
        <v>83</v>
      </c>
      <c r="AW219" s="13" t="s">
        <v>32</v>
      </c>
      <c r="AX219" s="13" t="s">
        <v>81</v>
      </c>
      <c r="AY219" s="160" t="s">
        <v>126</v>
      </c>
    </row>
    <row r="220" spans="1:65" s="2" customFormat="1" ht="16.5" customHeight="1">
      <c r="A220" s="33"/>
      <c r="B220" s="139"/>
      <c r="C220" s="190" t="s">
        <v>281</v>
      </c>
      <c r="D220" s="190" t="s">
        <v>282</v>
      </c>
      <c r="E220" s="191" t="s">
        <v>283</v>
      </c>
      <c r="F220" s="192" t="s">
        <v>284</v>
      </c>
      <c r="G220" s="193" t="s">
        <v>265</v>
      </c>
      <c r="H220" s="194">
        <v>19.8</v>
      </c>
      <c r="I220" s="195"/>
      <c r="J220" s="196">
        <f>ROUND(I220*H220,2)</f>
        <v>0</v>
      </c>
      <c r="K220" s="192" t="s">
        <v>133</v>
      </c>
      <c r="L220" s="197"/>
      <c r="M220" s="198" t="s">
        <v>1</v>
      </c>
      <c r="N220" s="199" t="s">
        <v>41</v>
      </c>
      <c r="O220" s="59"/>
      <c r="P220" s="149">
        <f>O220*H220</f>
        <v>0</v>
      </c>
      <c r="Q220" s="149">
        <v>1</v>
      </c>
      <c r="R220" s="149">
        <f>Q220*H220</f>
        <v>19.8</v>
      </c>
      <c r="S220" s="149">
        <v>0</v>
      </c>
      <c r="T220" s="15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1" t="s">
        <v>285</v>
      </c>
      <c r="AT220" s="151" t="s">
        <v>282</v>
      </c>
      <c r="AU220" s="151" t="s">
        <v>83</v>
      </c>
      <c r="AY220" s="18" t="s">
        <v>126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81</v>
      </c>
      <c r="BK220" s="152">
        <f>ROUND(I220*H220,2)</f>
        <v>0</v>
      </c>
      <c r="BL220" s="18" t="s">
        <v>134</v>
      </c>
      <c r="BM220" s="151" t="s">
        <v>286</v>
      </c>
    </row>
    <row r="221" spans="2:51" s="13" customFormat="1" ht="11.25">
      <c r="B221" s="158"/>
      <c r="D221" s="159" t="s">
        <v>138</v>
      </c>
      <c r="E221" s="160" t="s">
        <v>1</v>
      </c>
      <c r="F221" s="161" t="s">
        <v>287</v>
      </c>
      <c r="H221" s="162">
        <v>19.8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138</v>
      </c>
      <c r="AU221" s="160" t="s">
        <v>83</v>
      </c>
      <c r="AV221" s="13" t="s">
        <v>83</v>
      </c>
      <c r="AW221" s="13" t="s">
        <v>32</v>
      </c>
      <c r="AX221" s="13" t="s">
        <v>81</v>
      </c>
      <c r="AY221" s="160" t="s">
        <v>126</v>
      </c>
    </row>
    <row r="222" spans="1:65" s="2" customFormat="1" ht="16.5" customHeight="1">
      <c r="A222" s="33"/>
      <c r="B222" s="139"/>
      <c r="C222" s="140" t="s">
        <v>288</v>
      </c>
      <c r="D222" s="140" t="s">
        <v>129</v>
      </c>
      <c r="E222" s="141" t="s">
        <v>289</v>
      </c>
      <c r="F222" s="142" t="s">
        <v>290</v>
      </c>
      <c r="G222" s="143" t="s">
        <v>160</v>
      </c>
      <c r="H222" s="144">
        <v>160.8</v>
      </c>
      <c r="I222" s="145"/>
      <c r="J222" s="146">
        <f>ROUND(I222*H222,2)</f>
        <v>0</v>
      </c>
      <c r="K222" s="142" t="s">
        <v>133</v>
      </c>
      <c r="L222" s="34"/>
      <c r="M222" s="147" t="s">
        <v>1</v>
      </c>
      <c r="N222" s="148" t="s">
        <v>41</v>
      </c>
      <c r="O222" s="59"/>
      <c r="P222" s="149">
        <f>O222*H222</f>
        <v>0</v>
      </c>
      <c r="Q222" s="149">
        <v>0</v>
      </c>
      <c r="R222" s="149">
        <f>Q222*H222</f>
        <v>0</v>
      </c>
      <c r="S222" s="149">
        <v>0</v>
      </c>
      <c r="T222" s="15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1" t="s">
        <v>134</v>
      </c>
      <c r="AT222" s="151" t="s">
        <v>129</v>
      </c>
      <c r="AU222" s="151" t="s">
        <v>83</v>
      </c>
      <c r="AY222" s="18" t="s">
        <v>126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8" t="s">
        <v>81</v>
      </c>
      <c r="BK222" s="152">
        <f>ROUND(I222*H222,2)</f>
        <v>0</v>
      </c>
      <c r="BL222" s="18" t="s">
        <v>134</v>
      </c>
      <c r="BM222" s="151" t="s">
        <v>291</v>
      </c>
    </row>
    <row r="223" spans="1:47" s="2" customFormat="1" ht="11.25">
      <c r="A223" s="33"/>
      <c r="B223" s="34"/>
      <c r="C223" s="33"/>
      <c r="D223" s="153" t="s">
        <v>136</v>
      </c>
      <c r="E223" s="33"/>
      <c r="F223" s="154" t="s">
        <v>292</v>
      </c>
      <c r="G223" s="33"/>
      <c r="H223" s="33"/>
      <c r="I223" s="155"/>
      <c r="J223" s="33"/>
      <c r="K223" s="33"/>
      <c r="L223" s="34"/>
      <c r="M223" s="156"/>
      <c r="N223" s="157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136</v>
      </c>
      <c r="AU223" s="18" t="s">
        <v>83</v>
      </c>
    </row>
    <row r="224" spans="2:51" s="13" customFormat="1" ht="11.25">
      <c r="B224" s="158"/>
      <c r="D224" s="159" t="s">
        <v>138</v>
      </c>
      <c r="E224" s="160" t="s">
        <v>1</v>
      </c>
      <c r="F224" s="161" t="s">
        <v>293</v>
      </c>
      <c r="H224" s="162">
        <v>160.8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138</v>
      </c>
      <c r="AU224" s="160" t="s">
        <v>83</v>
      </c>
      <c r="AV224" s="13" t="s">
        <v>83</v>
      </c>
      <c r="AW224" s="13" t="s">
        <v>32</v>
      </c>
      <c r="AX224" s="13" t="s">
        <v>81</v>
      </c>
      <c r="AY224" s="160" t="s">
        <v>126</v>
      </c>
    </row>
    <row r="225" spans="2:63" s="12" customFormat="1" ht="22.9" customHeight="1">
      <c r="B225" s="126"/>
      <c r="D225" s="127" t="s">
        <v>75</v>
      </c>
      <c r="E225" s="137" t="s">
        <v>83</v>
      </c>
      <c r="F225" s="137" t="s">
        <v>294</v>
      </c>
      <c r="I225" s="129"/>
      <c r="J225" s="138">
        <f>BK225</f>
        <v>0</v>
      </c>
      <c r="L225" s="126"/>
      <c r="M225" s="131"/>
      <c r="N225" s="132"/>
      <c r="O225" s="132"/>
      <c r="P225" s="133">
        <f>SUM(P226:P251)</f>
        <v>0</v>
      </c>
      <c r="Q225" s="132"/>
      <c r="R225" s="133">
        <f>SUM(R226:R251)</f>
        <v>144.43749268000002</v>
      </c>
      <c r="S225" s="132"/>
      <c r="T225" s="134">
        <f>SUM(T226:T251)</f>
        <v>0</v>
      </c>
      <c r="AR225" s="127" t="s">
        <v>81</v>
      </c>
      <c r="AT225" s="135" t="s">
        <v>75</v>
      </c>
      <c r="AU225" s="135" t="s">
        <v>81</v>
      </c>
      <c r="AY225" s="127" t="s">
        <v>126</v>
      </c>
      <c r="BK225" s="136">
        <f>SUM(BK226:BK251)</f>
        <v>0</v>
      </c>
    </row>
    <row r="226" spans="1:65" s="2" customFormat="1" ht="16.5" customHeight="1">
      <c r="A226" s="33"/>
      <c r="B226" s="139"/>
      <c r="C226" s="140" t="s">
        <v>295</v>
      </c>
      <c r="D226" s="140" t="s">
        <v>129</v>
      </c>
      <c r="E226" s="141" t="s">
        <v>296</v>
      </c>
      <c r="F226" s="142" t="s">
        <v>297</v>
      </c>
      <c r="G226" s="143" t="s">
        <v>132</v>
      </c>
      <c r="H226" s="144">
        <v>1169.156</v>
      </c>
      <c r="I226" s="145"/>
      <c r="J226" s="146">
        <f>ROUND(I226*H226,2)</f>
        <v>0</v>
      </c>
      <c r="K226" s="142" t="s">
        <v>133</v>
      </c>
      <c r="L226" s="34"/>
      <c r="M226" s="147" t="s">
        <v>1</v>
      </c>
      <c r="N226" s="148" t="s">
        <v>41</v>
      </c>
      <c r="O226" s="59"/>
      <c r="P226" s="149">
        <f>O226*H226</f>
        <v>0</v>
      </c>
      <c r="Q226" s="149">
        <v>0.00031</v>
      </c>
      <c r="R226" s="149">
        <f>Q226*H226</f>
        <v>0.36243835999999996</v>
      </c>
      <c r="S226" s="149">
        <v>0</v>
      </c>
      <c r="T226" s="150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1" t="s">
        <v>134</v>
      </c>
      <c r="AT226" s="151" t="s">
        <v>129</v>
      </c>
      <c r="AU226" s="151" t="s">
        <v>83</v>
      </c>
      <c r="AY226" s="18" t="s">
        <v>126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8" t="s">
        <v>81</v>
      </c>
      <c r="BK226" s="152">
        <f>ROUND(I226*H226,2)</f>
        <v>0</v>
      </c>
      <c r="BL226" s="18" t="s">
        <v>134</v>
      </c>
      <c r="BM226" s="151" t="s">
        <v>298</v>
      </c>
    </row>
    <row r="227" spans="1:47" s="2" customFormat="1" ht="11.25">
      <c r="A227" s="33"/>
      <c r="B227" s="34"/>
      <c r="C227" s="33"/>
      <c r="D227" s="153" t="s">
        <v>136</v>
      </c>
      <c r="E227" s="33"/>
      <c r="F227" s="154" t="s">
        <v>299</v>
      </c>
      <c r="G227" s="33"/>
      <c r="H227" s="33"/>
      <c r="I227" s="155"/>
      <c r="J227" s="33"/>
      <c r="K227" s="33"/>
      <c r="L227" s="34"/>
      <c r="M227" s="156"/>
      <c r="N227" s="157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136</v>
      </c>
      <c r="AU227" s="18" t="s">
        <v>83</v>
      </c>
    </row>
    <row r="228" spans="2:51" s="13" customFormat="1" ht="11.25">
      <c r="B228" s="158"/>
      <c r="D228" s="159" t="s">
        <v>138</v>
      </c>
      <c r="E228" s="160" t="s">
        <v>1</v>
      </c>
      <c r="F228" s="161" t="s">
        <v>300</v>
      </c>
      <c r="H228" s="162">
        <v>37.5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138</v>
      </c>
      <c r="AU228" s="160" t="s">
        <v>83</v>
      </c>
      <c r="AV228" s="13" t="s">
        <v>83</v>
      </c>
      <c r="AW228" s="13" t="s">
        <v>32</v>
      </c>
      <c r="AX228" s="13" t="s">
        <v>76</v>
      </c>
      <c r="AY228" s="160" t="s">
        <v>126</v>
      </c>
    </row>
    <row r="229" spans="2:51" s="13" customFormat="1" ht="11.25">
      <c r="B229" s="158"/>
      <c r="D229" s="159" t="s">
        <v>138</v>
      </c>
      <c r="E229" s="160" t="s">
        <v>1</v>
      </c>
      <c r="F229" s="161" t="s">
        <v>301</v>
      </c>
      <c r="H229" s="162">
        <v>1016.056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138</v>
      </c>
      <c r="AU229" s="160" t="s">
        <v>83</v>
      </c>
      <c r="AV229" s="13" t="s">
        <v>83</v>
      </c>
      <c r="AW229" s="13" t="s">
        <v>32</v>
      </c>
      <c r="AX229" s="13" t="s">
        <v>76</v>
      </c>
      <c r="AY229" s="160" t="s">
        <v>126</v>
      </c>
    </row>
    <row r="230" spans="2:51" s="13" customFormat="1" ht="11.25">
      <c r="B230" s="158"/>
      <c r="D230" s="159" t="s">
        <v>138</v>
      </c>
      <c r="E230" s="160" t="s">
        <v>1</v>
      </c>
      <c r="F230" s="161" t="s">
        <v>302</v>
      </c>
      <c r="H230" s="162">
        <v>115.6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138</v>
      </c>
      <c r="AU230" s="160" t="s">
        <v>83</v>
      </c>
      <c r="AV230" s="13" t="s">
        <v>83</v>
      </c>
      <c r="AW230" s="13" t="s">
        <v>32</v>
      </c>
      <c r="AX230" s="13" t="s">
        <v>76</v>
      </c>
      <c r="AY230" s="160" t="s">
        <v>126</v>
      </c>
    </row>
    <row r="231" spans="2:51" s="14" customFormat="1" ht="11.25">
      <c r="B231" s="167"/>
      <c r="D231" s="159" t="s">
        <v>138</v>
      </c>
      <c r="E231" s="168" t="s">
        <v>1</v>
      </c>
      <c r="F231" s="169" t="s">
        <v>140</v>
      </c>
      <c r="H231" s="170">
        <v>1169.156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138</v>
      </c>
      <c r="AU231" s="168" t="s">
        <v>83</v>
      </c>
      <c r="AV231" s="14" t="s">
        <v>134</v>
      </c>
      <c r="AW231" s="14" t="s">
        <v>32</v>
      </c>
      <c r="AX231" s="14" t="s">
        <v>81</v>
      </c>
      <c r="AY231" s="168" t="s">
        <v>126</v>
      </c>
    </row>
    <row r="232" spans="1:65" s="2" customFormat="1" ht="16.5" customHeight="1">
      <c r="A232" s="33"/>
      <c r="B232" s="139"/>
      <c r="C232" s="190" t="s">
        <v>303</v>
      </c>
      <c r="D232" s="190" t="s">
        <v>282</v>
      </c>
      <c r="E232" s="191" t="s">
        <v>304</v>
      </c>
      <c r="F232" s="192" t="s">
        <v>305</v>
      </c>
      <c r="G232" s="193" t="s">
        <v>132</v>
      </c>
      <c r="H232" s="194">
        <v>1286.072</v>
      </c>
      <c r="I232" s="195"/>
      <c r="J232" s="196">
        <f>ROUND(I232*H232,2)</f>
        <v>0</v>
      </c>
      <c r="K232" s="192" t="s">
        <v>133</v>
      </c>
      <c r="L232" s="197"/>
      <c r="M232" s="198" t="s">
        <v>1</v>
      </c>
      <c r="N232" s="199" t="s">
        <v>41</v>
      </c>
      <c r="O232" s="59"/>
      <c r="P232" s="149">
        <f>O232*H232</f>
        <v>0</v>
      </c>
      <c r="Q232" s="149">
        <v>0.0002</v>
      </c>
      <c r="R232" s="149">
        <f>Q232*H232</f>
        <v>0.2572144</v>
      </c>
      <c r="S232" s="149">
        <v>0</v>
      </c>
      <c r="T232" s="15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1" t="s">
        <v>285</v>
      </c>
      <c r="AT232" s="151" t="s">
        <v>282</v>
      </c>
      <c r="AU232" s="151" t="s">
        <v>83</v>
      </c>
      <c r="AY232" s="18" t="s">
        <v>126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8" t="s">
        <v>81</v>
      </c>
      <c r="BK232" s="152">
        <f>ROUND(I232*H232,2)</f>
        <v>0</v>
      </c>
      <c r="BL232" s="18" t="s">
        <v>134</v>
      </c>
      <c r="BM232" s="151" t="s">
        <v>306</v>
      </c>
    </row>
    <row r="233" spans="2:51" s="13" customFormat="1" ht="11.25">
      <c r="B233" s="158"/>
      <c r="D233" s="159" t="s">
        <v>138</v>
      </c>
      <c r="E233" s="160" t="s">
        <v>1</v>
      </c>
      <c r="F233" s="161" t="s">
        <v>307</v>
      </c>
      <c r="H233" s="162">
        <v>1286.072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138</v>
      </c>
      <c r="AU233" s="160" t="s">
        <v>83</v>
      </c>
      <c r="AV233" s="13" t="s">
        <v>83</v>
      </c>
      <c r="AW233" s="13" t="s">
        <v>32</v>
      </c>
      <c r="AX233" s="13" t="s">
        <v>81</v>
      </c>
      <c r="AY233" s="160" t="s">
        <v>126</v>
      </c>
    </row>
    <row r="234" spans="1:65" s="2" customFormat="1" ht="24.2" customHeight="1">
      <c r="A234" s="33"/>
      <c r="B234" s="139"/>
      <c r="C234" s="140" t="s">
        <v>308</v>
      </c>
      <c r="D234" s="140" t="s">
        <v>129</v>
      </c>
      <c r="E234" s="141" t="s">
        <v>309</v>
      </c>
      <c r="F234" s="142" t="s">
        <v>310</v>
      </c>
      <c r="G234" s="143" t="s">
        <v>172</v>
      </c>
      <c r="H234" s="144">
        <v>193.6</v>
      </c>
      <c r="I234" s="145"/>
      <c r="J234" s="146">
        <f>ROUND(I234*H234,2)</f>
        <v>0</v>
      </c>
      <c r="K234" s="142" t="s">
        <v>133</v>
      </c>
      <c r="L234" s="34"/>
      <c r="M234" s="147" t="s">
        <v>1</v>
      </c>
      <c r="N234" s="148" t="s">
        <v>41</v>
      </c>
      <c r="O234" s="59"/>
      <c r="P234" s="149">
        <f>O234*H234</f>
        <v>0</v>
      </c>
      <c r="Q234" s="149">
        <v>0.16127</v>
      </c>
      <c r="R234" s="149">
        <f>Q234*H234</f>
        <v>31.221871999999998</v>
      </c>
      <c r="S234" s="149">
        <v>0</v>
      </c>
      <c r="T234" s="15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1" t="s">
        <v>134</v>
      </c>
      <c r="AT234" s="151" t="s">
        <v>129</v>
      </c>
      <c r="AU234" s="151" t="s">
        <v>83</v>
      </c>
      <c r="AY234" s="18" t="s">
        <v>126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8" t="s">
        <v>81</v>
      </c>
      <c r="BK234" s="152">
        <f>ROUND(I234*H234,2)</f>
        <v>0</v>
      </c>
      <c r="BL234" s="18" t="s">
        <v>134</v>
      </c>
      <c r="BM234" s="151" t="s">
        <v>311</v>
      </c>
    </row>
    <row r="235" spans="1:47" s="2" customFormat="1" ht="11.25">
      <c r="A235" s="33"/>
      <c r="B235" s="34"/>
      <c r="C235" s="33"/>
      <c r="D235" s="153" t="s">
        <v>136</v>
      </c>
      <c r="E235" s="33"/>
      <c r="F235" s="154" t="s">
        <v>312</v>
      </c>
      <c r="G235" s="33"/>
      <c r="H235" s="33"/>
      <c r="I235" s="155"/>
      <c r="J235" s="33"/>
      <c r="K235" s="33"/>
      <c r="L235" s="34"/>
      <c r="M235" s="156"/>
      <c r="N235" s="157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136</v>
      </c>
      <c r="AU235" s="18" t="s">
        <v>83</v>
      </c>
    </row>
    <row r="236" spans="2:51" s="13" customFormat="1" ht="11.25">
      <c r="B236" s="158"/>
      <c r="D236" s="159" t="s">
        <v>138</v>
      </c>
      <c r="E236" s="160" t="s">
        <v>1</v>
      </c>
      <c r="F236" s="161" t="s">
        <v>313</v>
      </c>
      <c r="H236" s="162">
        <v>193.6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138</v>
      </c>
      <c r="AU236" s="160" t="s">
        <v>83</v>
      </c>
      <c r="AV236" s="13" t="s">
        <v>83</v>
      </c>
      <c r="AW236" s="13" t="s">
        <v>32</v>
      </c>
      <c r="AX236" s="13" t="s">
        <v>81</v>
      </c>
      <c r="AY236" s="160" t="s">
        <v>126</v>
      </c>
    </row>
    <row r="237" spans="1:65" s="2" customFormat="1" ht="24.2" customHeight="1">
      <c r="A237" s="33"/>
      <c r="B237" s="139"/>
      <c r="C237" s="140" t="s">
        <v>314</v>
      </c>
      <c r="D237" s="140" t="s">
        <v>129</v>
      </c>
      <c r="E237" s="141" t="s">
        <v>315</v>
      </c>
      <c r="F237" s="142" t="s">
        <v>316</v>
      </c>
      <c r="G237" s="143" t="s">
        <v>172</v>
      </c>
      <c r="H237" s="144">
        <v>472.08</v>
      </c>
      <c r="I237" s="145"/>
      <c r="J237" s="146">
        <f>ROUND(I237*H237,2)</f>
        <v>0</v>
      </c>
      <c r="K237" s="142" t="s">
        <v>133</v>
      </c>
      <c r="L237" s="34"/>
      <c r="M237" s="147" t="s">
        <v>1</v>
      </c>
      <c r="N237" s="148" t="s">
        <v>41</v>
      </c>
      <c r="O237" s="59"/>
      <c r="P237" s="149">
        <f>O237*H237</f>
        <v>0</v>
      </c>
      <c r="Q237" s="149">
        <v>0.20449</v>
      </c>
      <c r="R237" s="149">
        <f>Q237*H237</f>
        <v>96.5356392</v>
      </c>
      <c r="S237" s="149">
        <v>0</v>
      </c>
      <c r="T237" s="15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1" t="s">
        <v>134</v>
      </c>
      <c r="AT237" s="151" t="s">
        <v>129</v>
      </c>
      <c r="AU237" s="151" t="s">
        <v>83</v>
      </c>
      <c r="AY237" s="18" t="s">
        <v>126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8" t="s">
        <v>81</v>
      </c>
      <c r="BK237" s="152">
        <f>ROUND(I237*H237,2)</f>
        <v>0</v>
      </c>
      <c r="BL237" s="18" t="s">
        <v>134</v>
      </c>
      <c r="BM237" s="151" t="s">
        <v>317</v>
      </c>
    </row>
    <row r="238" spans="1:47" s="2" customFormat="1" ht="11.25">
      <c r="A238" s="33"/>
      <c r="B238" s="34"/>
      <c r="C238" s="33"/>
      <c r="D238" s="153" t="s">
        <v>136</v>
      </c>
      <c r="E238" s="33"/>
      <c r="F238" s="154" t="s">
        <v>318</v>
      </c>
      <c r="G238" s="33"/>
      <c r="H238" s="33"/>
      <c r="I238" s="155"/>
      <c r="J238" s="33"/>
      <c r="K238" s="33"/>
      <c r="L238" s="34"/>
      <c r="M238" s="156"/>
      <c r="N238" s="157"/>
      <c r="O238" s="59"/>
      <c r="P238" s="59"/>
      <c r="Q238" s="59"/>
      <c r="R238" s="59"/>
      <c r="S238" s="59"/>
      <c r="T238" s="60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136</v>
      </c>
      <c r="AU238" s="18" t="s">
        <v>83</v>
      </c>
    </row>
    <row r="239" spans="2:51" s="13" customFormat="1" ht="11.25">
      <c r="B239" s="158"/>
      <c r="D239" s="159" t="s">
        <v>138</v>
      </c>
      <c r="E239" s="160" t="s">
        <v>1</v>
      </c>
      <c r="F239" s="161" t="s">
        <v>319</v>
      </c>
      <c r="H239" s="162">
        <v>472.08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138</v>
      </c>
      <c r="AU239" s="160" t="s">
        <v>83</v>
      </c>
      <c r="AV239" s="13" t="s">
        <v>83</v>
      </c>
      <c r="AW239" s="13" t="s">
        <v>32</v>
      </c>
      <c r="AX239" s="13" t="s">
        <v>81</v>
      </c>
      <c r="AY239" s="160" t="s">
        <v>126</v>
      </c>
    </row>
    <row r="240" spans="1:65" s="2" customFormat="1" ht="16.5" customHeight="1">
      <c r="A240" s="33"/>
      <c r="B240" s="139"/>
      <c r="C240" s="140" t="s">
        <v>210</v>
      </c>
      <c r="D240" s="140" t="s">
        <v>129</v>
      </c>
      <c r="E240" s="141" t="s">
        <v>320</v>
      </c>
      <c r="F240" s="142" t="s">
        <v>321</v>
      </c>
      <c r="G240" s="143" t="s">
        <v>160</v>
      </c>
      <c r="H240" s="144">
        <v>5.616</v>
      </c>
      <c r="I240" s="145"/>
      <c r="J240" s="146">
        <f>ROUND(I240*H240,2)</f>
        <v>0</v>
      </c>
      <c r="K240" s="142" t="s">
        <v>133</v>
      </c>
      <c r="L240" s="34"/>
      <c r="M240" s="147" t="s">
        <v>1</v>
      </c>
      <c r="N240" s="148" t="s">
        <v>41</v>
      </c>
      <c r="O240" s="59"/>
      <c r="P240" s="149">
        <f>O240*H240</f>
        <v>0</v>
      </c>
      <c r="Q240" s="149">
        <v>2.30102</v>
      </c>
      <c r="R240" s="149">
        <f>Q240*H240</f>
        <v>12.922528319999998</v>
      </c>
      <c r="S240" s="149">
        <v>0</v>
      </c>
      <c r="T240" s="15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1" t="s">
        <v>134</v>
      </c>
      <c r="AT240" s="151" t="s">
        <v>129</v>
      </c>
      <c r="AU240" s="151" t="s">
        <v>83</v>
      </c>
      <c r="AY240" s="18" t="s">
        <v>126</v>
      </c>
      <c r="BE240" s="152">
        <f>IF(N240="základní",J240,0)</f>
        <v>0</v>
      </c>
      <c r="BF240" s="152">
        <f>IF(N240="snížená",J240,0)</f>
        <v>0</v>
      </c>
      <c r="BG240" s="152">
        <f>IF(N240="zákl. přenesená",J240,0)</f>
        <v>0</v>
      </c>
      <c r="BH240" s="152">
        <f>IF(N240="sníž. přenesená",J240,0)</f>
        <v>0</v>
      </c>
      <c r="BI240" s="152">
        <f>IF(N240="nulová",J240,0)</f>
        <v>0</v>
      </c>
      <c r="BJ240" s="18" t="s">
        <v>81</v>
      </c>
      <c r="BK240" s="152">
        <f>ROUND(I240*H240,2)</f>
        <v>0</v>
      </c>
      <c r="BL240" s="18" t="s">
        <v>134</v>
      </c>
      <c r="BM240" s="151" t="s">
        <v>322</v>
      </c>
    </row>
    <row r="241" spans="1:47" s="2" customFormat="1" ht="11.25">
      <c r="A241" s="33"/>
      <c r="B241" s="34"/>
      <c r="C241" s="33"/>
      <c r="D241" s="153" t="s">
        <v>136</v>
      </c>
      <c r="E241" s="33"/>
      <c r="F241" s="154" t="s">
        <v>323</v>
      </c>
      <c r="G241" s="33"/>
      <c r="H241" s="33"/>
      <c r="I241" s="155"/>
      <c r="J241" s="33"/>
      <c r="K241" s="33"/>
      <c r="L241" s="34"/>
      <c r="M241" s="156"/>
      <c r="N241" s="157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136</v>
      </c>
      <c r="AU241" s="18" t="s">
        <v>83</v>
      </c>
    </row>
    <row r="242" spans="2:51" s="13" customFormat="1" ht="11.25">
      <c r="B242" s="158"/>
      <c r="D242" s="159" t="s">
        <v>138</v>
      </c>
      <c r="E242" s="160" t="s">
        <v>1</v>
      </c>
      <c r="F242" s="161" t="s">
        <v>209</v>
      </c>
      <c r="H242" s="162">
        <v>5.616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138</v>
      </c>
      <c r="AU242" s="160" t="s">
        <v>83</v>
      </c>
      <c r="AV242" s="13" t="s">
        <v>83</v>
      </c>
      <c r="AW242" s="13" t="s">
        <v>32</v>
      </c>
      <c r="AX242" s="13" t="s">
        <v>81</v>
      </c>
      <c r="AY242" s="160" t="s">
        <v>126</v>
      </c>
    </row>
    <row r="243" spans="1:65" s="2" customFormat="1" ht="16.5" customHeight="1">
      <c r="A243" s="33"/>
      <c r="B243" s="139"/>
      <c r="C243" s="140" t="s">
        <v>324</v>
      </c>
      <c r="D243" s="140" t="s">
        <v>129</v>
      </c>
      <c r="E243" s="141" t="s">
        <v>325</v>
      </c>
      <c r="F243" s="142" t="s">
        <v>326</v>
      </c>
      <c r="G243" s="143" t="s">
        <v>160</v>
      </c>
      <c r="H243" s="144">
        <v>1.24</v>
      </c>
      <c r="I243" s="145"/>
      <c r="J243" s="146">
        <f>ROUND(I243*H243,2)</f>
        <v>0</v>
      </c>
      <c r="K243" s="142" t="s">
        <v>133</v>
      </c>
      <c r="L243" s="34"/>
      <c r="M243" s="147" t="s">
        <v>1</v>
      </c>
      <c r="N243" s="148" t="s">
        <v>41</v>
      </c>
      <c r="O243" s="59"/>
      <c r="P243" s="149">
        <f>O243*H243</f>
        <v>0</v>
      </c>
      <c r="Q243" s="149">
        <v>2.50187</v>
      </c>
      <c r="R243" s="149">
        <f>Q243*H243</f>
        <v>3.1023188</v>
      </c>
      <c r="S243" s="149">
        <v>0</v>
      </c>
      <c r="T243" s="15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1" t="s">
        <v>134</v>
      </c>
      <c r="AT243" s="151" t="s">
        <v>129</v>
      </c>
      <c r="AU243" s="151" t="s">
        <v>83</v>
      </c>
      <c r="AY243" s="18" t="s">
        <v>126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8" t="s">
        <v>81</v>
      </c>
      <c r="BK243" s="152">
        <f>ROUND(I243*H243,2)</f>
        <v>0</v>
      </c>
      <c r="BL243" s="18" t="s">
        <v>134</v>
      </c>
      <c r="BM243" s="151" t="s">
        <v>327</v>
      </c>
    </row>
    <row r="244" spans="1:47" s="2" customFormat="1" ht="11.25">
      <c r="A244" s="33"/>
      <c r="B244" s="34"/>
      <c r="C244" s="33"/>
      <c r="D244" s="153" t="s">
        <v>136</v>
      </c>
      <c r="E244" s="33"/>
      <c r="F244" s="154" t="s">
        <v>328</v>
      </c>
      <c r="G244" s="33"/>
      <c r="H244" s="33"/>
      <c r="I244" s="155"/>
      <c r="J244" s="33"/>
      <c r="K244" s="33"/>
      <c r="L244" s="34"/>
      <c r="M244" s="156"/>
      <c r="N244" s="157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136</v>
      </c>
      <c r="AU244" s="18" t="s">
        <v>83</v>
      </c>
    </row>
    <row r="245" spans="2:51" s="13" customFormat="1" ht="11.25">
      <c r="B245" s="158"/>
      <c r="D245" s="159" t="s">
        <v>138</v>
      </c>
      <c r="E245" s="160" t="s">
        <v>1</v>
      </c>
      <c r="F245" s="161" t="s">
        <v>329</v>
      </c>
      <c r="H245" s="162">
        <v>1.24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138</v>
      </c>
      <c r="AU245" s="160" t="s">
        <v>83</v>
      </c>
      <c r="AV245" s="13" t="s">
        <v>83</v>
      </c>
      <c r="AW245" s="13" t="s">
        <v>32</v>
      </c>
      <c r="AX245" s="13" t="s">
        <v>81</v>
      </c>
      <c r="AY245" s="160" t="s">
        <v>126</v>
      </c>
    </row>
    <row r="246" spans="1:65" s="2" customFormat="1" ht="16.5" customHeight="1">
      <c r="A246" s="33"/>
      <c r="B246" s="139"/>
      <c r="C246" s="140" t="s">
        <v>216</v>
      </c>
      <c r="D246" s="140" t="s">
        <v>129</v>
      </c>
      <c r="E246" s="141" t="s">
        <v>330</v>
      </c>
      <c r="F246" s="142" t="s">
        <v>331</v>
      </c>
      <c r="G246" s="143" t="s">
        <v>132</v>
      </c>
      <c r="H246" s="144">
        <v>13.44</v>
      </c>
      <c r="I246" s="145"/>
      <c r="J246" s="146">
        <f>ROUND(I246*H246,2)</f>
        <v>0</v>
      </c>
      <c r="K246" s="142" t="s">
        <v>133</v>
      </c>
      <c r="L246" s="34"/>
      <c r="M246" s="147" t="s">
        <v>1</v>
      </c>
      <c r="N246" s="148" t="s">
        <v>41</v>
      </c>
      <c r="O246" s="59"/>
      <c r="P246" s="149">
        <f>O246*H246</f>
        <v>0</v>
      </c>
      <c r="Q246" s="149">
        <v>0.00264</v>
      </c>
      <c r="R246" s="149">
        <f>Q246*H246</f>
        <v>0.035481599999999995</v>
      </c>
      <c r="S246" s="149">
        <v>0</v>
      </c>
      <c r="T246" s="15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1" t="s">
        <v>134</v>
      </c>
      <c r="AT246" s="151" t="s">
        <v>129</v>
      </c>
      <c r="AU246" s="151" t="s">
        <v>83</v>
      </c>
      <c r="AY246" s="18" t="s">
        <v>126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8" t="s">
        <v>81</v>
      </c>
      <c r="BK246" s="152">
        <f>ROUND(I246*H246,2)</f>
        <v>0</v>
      </c>
      <c r="BL246" s="18" t="s">
        <v>134</v>
      </c>
      <c r="BM246" s="151" t="s">
        <v>332</v>
      </c>
    </row>
    <row r="247" spans="1:47" s="2" customFormat="1" ht="11.25">
      <c r="A247" s="33"/>
      <c r="B247" s="34"/>
      <c r="C247" s="33"/>
      <c r="D247" s="153" t="s">
        <v>136</v>
      </c>
      <c r="E247" s="33"/>
      <c r="F247" s="154" t="s">
        <v>333</v>
      </c>
      <c r="G247" s="33"/>
      <c r="H247" s="33"/>
      <c r="I247" s="155"/>
      <c r="J247" s="33"/>
      <c r="K247" s="33"/>
      <c r="L247" s="34"/>
      <c r="M247" s="156"/>
      <c r="N247" s="157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136</v>
      </c>
      <c r="AU247" s="18" t="s">
        <v>83</v>
      </c>
    </row>
    <row r="248" spans="2:51" s="13" customFormat="1" ht="11.25">
      <c r="B248" s="158"/>
      <c r="D248" s="159" t="s">
        <v>138</v>
      </c>
      <c r="E248" s="160" t="s">
        <v>1</v>
      </c>
      <c r="F248" s="161" t="s">
        <v>334</v>
      </c>
      <c r="H248" s="162">
        <v>13.44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138</v>
      </c>
      <c r="AU248" s="160" t="s">
        <v>83</v>
      </c>
      <c r="AV248" s="13" t="s">
        <v>83</v>
      </c>
      <c r="AW248" s="13" t="s">
        <v>32</v>
      </c>
      <c r="AX248" s="13" t="s">
        <v>81</v>
      </c>
      <c r="AY248" s="160" t="s">
        <v>126</v>
      </c>
    </row>
    <row r="249" spans="1:65" s="2" customFormat="1" ht="16.5" customHeight="1">
      <c r="A249" s="33"/>
      <c r="B249" s="139"/>
      <c r="C249" s="140" t="s">
        <v>335</v>
      </c>
      <c r="D249" s="140" t="s">
        <v>129</v>
      </c>
      <c r="E249" s="141" t="s">
        <v>336</v>
      </c>
      <c r="F249" s="142" t="s">
        <v>337</v>
      </c>
      <c r="G249" s="143" t="s">
        <v>132</v>
      </c>
      <c r="H249" s="144">
        <v>13.44</v>
      </c>
      <c r="I249" s="145"/>
      <c r="J249" s="146">
        <f>ROUND(I249*H249,2)</f>
        <v>0</v>
      </c>
      <c r="K249" s="142" t="s">
        <v>133</v>
      </c>
      <c r="L249" s="34"/>
      <c r="M249" s="147" t="s">
        <v>1</v>
      </c>
      <c r="N249" s="148" t="s">
        <v>41</v>
      </c>
      <c r="O249" s="59"/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1" t="s">
        <v>134</v>
      </c>
      <c r="AT249" s="151" t="s">
        <v>129</v>
      </c>
      <c r="AU249" s="151" t="s">
        <v>83</v>
      </c>
      <c r="AY249" s="18" t="s">
        <v>126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8" t="s">
        <v>81</v>
      </c>
      <c r="BK249" s="152">
        <f>ROUND(I249*H249,2)</f>
        <v>0</v>
      </c>
      <c r="BL249" s="18" t="s">
        <v>134</v>
      </c>
      <c r="BM249" s="151" t="s">
        <v>338</v>
      </c>
    </row>
    <row r="250" spans="1:47" s="2" customFormat="1" ht="11.25">
      <c r="A250" s="33"/>
      <c r="B250" s="34"/>
      <c r="C250" s="33"/>
      <c r="D250" s="153" t="s">
        <v>136</v>
      </c>
      <c r="E250" s="33"/>
      <c r="F250" s="154" t="s">
        <v>339</v>
      </c>
      <c r="G250" s="33"/>
      <c r="H250" s="33"/>
      <c r="I250" s="155"/>
      <c r="J250" s="33"/>
      <c r="K250" s="33"/>
      <c r="L250" s="34"/>
      <c r="M250" s="156"/>
      <c r="N250" s="157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136</v>
      </c>
      <c r="AU250" s="18" t="s">
        <v>83</v>
      </c>
    </row>
    <row r="251" spans="2:51" s="13" customFormat="1" ht="11.25">
      <c r="B251" s="158"/>
      <c r="D251" s="159" t="s">
        <v>138</v>
      </c>
      <c r="E251" s="160" t="s">
        <v>1</v>
      </c>
      <c r="F251" s="161" t="s">
        <v>334</v>
      </c>
      <c r="H251" s="162">
        <v>13.44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138</v>
      </c>
      <c r="AU251" s="160" t="s">
        <v>83</v>
      </c>
      <c r="AV251" s="13" t="s">
        <v>83</v>
      </c>
      <c r="AW251" s="13" t="s">
        <v>32</v>
      </c>
      <c r="AX251" s="13" t="s">
        <v>81</v>
      </c>
      <c r="AY251" s="160" t="s">
        <v>126</v>
      </c>
    </row>
    <row r="252" spans="2:63" s="12" customFormat="1" ht="22.9" customHeight="1">
      <c r="B252" s="126"/>
      <c r="D252" s="127" t="s">
        <v>75</v>
      </c>
      <c r="E252" s="137" t="s">
        <v>199</v>
      </c>
      <c r="F252" s="137" t="s">
        <v>340</v>
      </c>
      <c r="I252" s="129"/>
      <c r="J252" s="138">
        <f>BK252</f>
        <v>0</v>
      </c>
      <c r="L252" s="126"/>
      <c r="M252" s="131"/>
      <c r="N252" s="132"/>
      <c r="O252" s="132"/>
      <c r="P252" s="133">
        <f>SUM(P253:P268)</f>
        <v>0</v>
      </c>
      <c r="Q252" s="132"/>
      <c r="R252" s="133">
        <f>SUM(R253:R268)</f>
        <v>67.12235564000001</v>
      </c>
      <c r="S252" s="132"/>
      <c r="T252" s="134">
        <f>SUM(T253:T268)</f>
        <v>0</v>
      </c>
      <c r="AR252" s="127" t="s">
        <v>81</v>
      </c>
      <c r="AT252" s="135" t="s">
        <v>75</v>
      </c>
      <c r="AU252" s="135" t="s">
        <v>81</v>
      </c>
      <c r="AY252" s="127" t="s">
        <v>126</v>
      </c>
      <c r="BK252" s="136">
        <f>SUM(BK253:BK268)</f>
        <v>0</v>
      </c>
    </row>
    <row r="253" spans="1:65" s="2" customFormat="1" ht="21.75" customHeight="1">
      <c r="A253" s="33"/>
      <c r="B253" s="139"/>
      <c r="C253" s="140" t="s">
        <v>341</v>
      </c>
      <c r="D253" s="140" t="s">
        <v>129</v>
      </c>
      <c r="E253" s="141" t="s">
        <v>342</v>
      </c>
      <c r="F253" s="142" t="s">
        <v>343</v>
      </c>
      <c r="G253" s="143" t="s">
        <v>160</v>
      </c>
      <c r="H253" s="144">
        <v>23.428</v>
      </c>
      <c r="I253" s="145"/>
      <c r="J253" s="146">
        <f>ROUND(I253*H253,2)</f>
        <v>0</v>
      </c>
      <c r="K253" s="142" t="s">
        <v>133</v>
      </c>
      <c r="L253" s="34"/>
      <c r="M253" s="147" t="s">
        <v>1</v>
      </c>
      <c r="N253" s="148" t="s">
        <v>41</v>
      </c>
      <c r="O253" s="59"/>
      <c r="P253" s="149">
        <f>O253*H253</f>
        <v>0</v>
      </c>
      <c r="Q253" s="149">
        <v>2.5143</v>
      </c>
      <c r="R253" s="149">
        <f>Q253*H253</f>
        <v>58.905020400000005</v>
      </c>
      <c r="S253" s="149">
        <v>0</v>
      </c>
      <c r="T253" s="15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1" t="s">
        <v>134</v>
      </c>
      <c r="AT253" s="151" t="s">
        <v>129</v>
      </c>
      <c r="AU253" s="151" t="s">
        <v>83</v>
      </c>
      <c r="AY253" s="18" t="s">
        <v>126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8" t="s">
        <v>81</v>
      </c>
      <c r="BK253" s="152">
        <f>ROUND(I253*H253,2)</f>
        <v>0</v>
      </c>
      <c r="BL253" s="18" t="s">
        <v>134</v>
      </c>
      <c r="BM253" s="151" t="s">
        <v>344</v>
      </c>
    </row>
    <row r="254" spans="1:47" s="2" customFormat="1" ht="11.25">
      <c r="A254" s="33"/>
      <c r="B254" s="34"/>
      <c r="C254" s="33"/>
      <c r="D254" s="153" t="s">
        <v>136</v>
      </c>
      <c r="E254" s="33"/>
      <c r="F254" s="154" t="s">
        <v>345</v>
      </c>
      <c r="G254" s="33"/>
      <c r="H254" s="33"/>
      <c r="I254" s="155"/>
      <c r="J254" s="33"/>
      <c r="K254" s="33"/>
      <c r="L254" s="34"/>
      <c r="M254" s="156"/>
      <c r="N254" s="157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136</v>
      </c>
      <c r="AU254" s="18" t="s">
        <v>83</v>
      </c>
    </row>
    <row r="255" spans="2:51" s="13" customFormat="1" ht="11.25">
      <c r="B255" s="158"/>
      <c r="D255" s="159" t="s">
        <v>138</v>
      </c>
      <c r="E255" s="160" t="s">
        <v>1</v>
      </c>
      <c r="F255" s="161" t="s">
        <v>346</v>
      </c>
      <c r="H255" s="162">
        <v>23.428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138</v>
      </c>
      <c r="AU255" s="160" t="s">
        <v>83</v>
      </c>
      <c r="AV255" s="13" t="s">
        <v>83</v>
      </c>
      <c r="AW255" s="13" t="s">
        <v>32</v>
      </c>
      <c r="AX255" s="13" t="s">
        <v>81</v>
      </c>
      <c r="AY255" s="160" t="s">
        <v>126</v>
      </c>
    </row>
    <row r="256" spans="1:65" s="2" customFormat="1" ht="16.5" customHeight="1">
      <c r="A256" s="33"/>
      <c r="B256" s="139"/>
      <c r="C256" s="140" t="s">
        <v>347</v>
      </c>
      <c r="D256" s="140" t="s">
        <v>129</v>
      </c>
      <c r="E256" s="141" t="s">
        <v>348</v>
      </c>
      <c r="F256" s="142" t="s">
        <v>349</v>
      </c>
      <c r="G256" s="143" t="s">
        <v>132</v>
      </c>
      <c r="H256" s="144">
        <v>65.36</v>
      </c>
      <c r="I256" s="145"/>
      <c r="J256" s="146">
        <f>ROUND(I256*H256,2)</f>
        <v>0</v>
      </c>
      <c r="K256" s="142" t="s">
        <v>133</v>
      </c>
      <c r="L256" s="34"/>
      <c r="M256" s="147" t="s">
        <v>1</v>
      </c>
      <c r="N256" s="148" t="s">
        <v>41</v>
      </c>
      <c r="O256" s="59"/>
      <c r="P256" s="149">
        <f>O256*H256</f>
        <v>0</v>
      </c>
      <c r="Q256" s="149">
        <v>0.00432</v>
      </c>
      <c r="R256" s="149">
        <f>Q256*H256</f>
        <v>0.28235520000000003</v>
      </c>
      <c r="S256" s="149">
        <v>0</v>
      </c>
      <c r="T256" s="15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1" t="s">
        <v>134</v>
      </c>
      <c r="AT256" s="151" t="s">
        <v>129</v>
      </c>
      <c r="AU256" s="151" t="s">
        <v>83</v>
      </c>
      <c r="AY256" s="18" t="s">
        <v>126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81</v>
      </c>
      <c r="BK256" s="152">
        <f>ROUND(I256*H256,2)</f>
        <v>0</v>
      </c>
      <c r="BL256" s="18" t="s">
        <v>134</v>
      </c>
      <c r="BM256" s="151" t="s">
        <v>350</v>
      </c>
    </row>
    <row r="257" spans="1:47" s="2" customFormat="1" ht="11.25">
      <c r="A257" s="33"/>
      <c r="B257" s="34"/>
      <c r="C257" s="33"/>
      <c r="D257" s="153" t="s">
        <v>136</v>
      </c>
      <c r="E257" s="33"/>
      <c r="F257" s="154" t="s">
        <v>351</v>
      </c>
      <c r="G257" s="33"/>
      <c r="H257" s="33"/>
      <c r="I257" s="155"/>
      <c r="J257" s="33"/>
      <c r="K257" s="33"/>
      <c r="L257" s="34"/>
      <c r="M257" s="156"/>
      <c r="N257" s="157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136</v>
      </c>
      <c r="AU257" s="18" t="s">
        <v>83</v>
      </c>
    </row>
    <row r="258" spans="2:51" s="13" customFormat="1" ht="11.25">
      <c r="B258" s="158"/>
      <c r="D258" s="159" t="s">
        <v>138</v>
      </c>
      <c r="E258" s="160" t="s">
        <v>1</v>
      </c>
      <c r="F258" s="161" t="s">
        <v>352</v>
      </c>
      <c r="H258" s="162">
        <v>65.36</v>
      </c>
      <c r="I258" s="163"/>
      <c r="L258" s="158"/>
      <c r="M258" s="164"/>
      <c r="N258" s="165"/>
      <c r="O258" s="165"/>
      <c r="P258" s="165"/>
      <c r="Q258" s="165"/>
      <c r="R258" s="165"/>
      <c r="S258" s="165"/>
      <c r="T258" s="166"/>
      <c r="AT258" s="160" t="s">
        <v>138</v>
      </c>
      <c r="AU258" s="160" t="s">
        <v>83</v>
      </c>
      <c r="AV258" s="13" t="s">
        <v>83</v>
      </c>
      <c r="AW258" s="13" t="s">
        <v>32</v>
      </c>
      <c r="AX258" s="13" t="s">
        <v>81</v>
      </c>
      <c r="AY258" s="160" t="s">
        <v>126</v>
      </c>
    </row>
    <row r="259" spans="1:65" s="2" customFormat="1" ht="16.5" customHeight="1">
      <c r="A259" s="33"/>
      <c r="B259" s="139"/>
      <c r="C259" s="140" t="s">
        <v>353</v>
      </c>
      <c r="D259" s="140" t="s">
        <v>129</v>
      </c>
      <c r="E259" s="141" t="s">
        <v>354</v>
      </c>
      <c r="F259" s="142" t="s">
        <v>355</v>
      </c>
      <c r="G259" s="143" t="s">
        <v>132</v>
      </c>
      <c r="H259" s="144">
        <v>65.36</v>
      </c>
      <c r="I259" s="145"/>
      <c r="J259" s="146">
        <f>ROUND(I259*H259,2)</f>
        <v>0</v>
      </c>
      <c r="K259" s="142" t="s">
        <v>133</v>
      </c>
      <c r="L259" s="34"/>
      <c r="M259" s="147" t="s">
        <v>1</v>
      </c>
      <c r="N259" s="148" t="s">
        <v>41</v>
      </c>
      <c r="O259" s="59"/>
      <c r="P259" s="149">
        <f>O259*H259</f>
        <v>0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1" t="s">
        <v>134</v>
      </c>
      <c r="AT259" s="151" t="s">
        <v>129</v>
      </c>
      <c r="AU259" s="151" t="s">
        <v>83</v>
      </c>
      <c r="AY259" s="18" t="s">
        <v>126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8" t="s">
        <v>81</v>
      </c>
      <c r="BK259" s="152">
        <f>ROUND(I259*H259,2)</f>
        <v>0</v>
      </c>
      <c r="BL259" s="18" t="s">
        <v>134</v>
      </c>
      <c r="BM259" s="151" t="s">
        <v>356</v>
      </c>
    </row>
    <row r="260" spans="1:47" s="2" customFormat="1" ht="11.25">
      <c r="A260" s="33"/>
      <c r="B260" s="34"/>
      <c r="C260" s="33"/>
      <c r="D260" s="153" t="s">
        <v>136</v>
      </c>
      <c r="E260" s="33"/>
      <c r="F260" s="154" t="s">
        <v>357</v>
      </c>
      <c r="G260" s="33"/>
      <c r="H260" s="33"/>
      <c r="I260" s="155"/>
      <c r="J260" s="33"/>
      <c r="K260" s="33"/>
      <c r="L260" s="34"/>
      <c r="M260" s="156"/>
      <c r="N260" s="157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136</v>
      </c>
      <c r="AU260" s="18" t="s">
        <v>83</v>
      </c>
    </row>
    <row r="261" spans="1:65" s="2" customFormat="1" ht="16.5" customHeight="1">
      <c r="A261" s="33"/>
      <c r="B261" s="139"/>
      <c r="C261" s="140" t="s">
        <v>358</v>
      </c>
      <c r="D261" s="140" t="s">
        <v>129</v>
      </c>
      <c r="E261" s="141" t="s">
        <v>359</v>
      </c>
      <c r="F261" s="142" t="s">
        <v>360</v>
      </c>
      <c r="G261" s="143" t="s">
        <v>265</v>
      </c>
      <c r="H261" s="144">
        <v>3.172</v>
      </c>
      <c r="I261" s="145"/>
      <c r="J261" s="146">
        <f>ROUND(I261*H261,2)</f>
        <v>0</v>
      </c>
      <c r="K261" s="142" t="s">
        <v>133</v>
      </c>
      <c r="L261" s="34"/>
      <c r="M261" s="147" t="s">
        <v>1</v>
      </c>
      <c r="N261" s="148" t="s">
        <v>41</v>
      </c>
      <c r="O261" s="59"/>
      <c r="P261" s="149">
        <f>O261*H261</f>
        <v>0</v>
      </c>
      <c r="Q261" s="149">
        <v>1.10907</v>
      </c>
      <c r="R261" s="149">
        <f>Q261*H261</f>
        <v>3.5179700400000002</v>
      </c>
      <c r="S261" s="149">
        <v>0</v>
      </c>
      <c r="T261" s="15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1" t="s">
        <v>134</v>
      </c>
      <c r="AT261" s="151" t="s">
        <v>129</v>
      </c>
      <c r="AU261" s="151" t="s">
        <v>83</v>
      </c>
      <c r="AY261" s="18" t="s">
        <v>126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8" t="s">
        <v>81</v>
      </c>
      <c r="BK261" s="152">
        <f>ROUND(I261*H261,2)</f>
        <v>0</v>
      </c>
      <c r="BL261" s="18" t="s">
        <v>134</v>
      </c>
      <c r="BM261" s="151" t="s">
        <v>361</v>
      </c>
    </row>
    <row r="262" spans="1:47" s="2" customFormat="1" ht="11.25">
      <c r="A262" s="33"/>
      <c r="B262" s="34"/>
      <c r="C262" s="33"/>
      <c r="D262" s="153" t="s">
        <v>136</v>
      </c>
      <c r="E262" s="33"/>
      <c r="F262" s="154" t="s">
        <v>362</v>
      </c>
      <c r="G262" s="33"/>
      <c r="H262" s="33"/>
      <c r="I262" s="155"/>
      <c r="J262" s="33"/>
      <c r="K262" s="33"/>
      <c r="L262" s="34"/>
      <c r="M262" s="156"/>
      <c r="N262" s="157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136</v>
      </c>
      <c r="AU262" s="18" t="s">
        <v>83</v>
      </c>
    </row>
    <row r="263" spans="2:51" s="13" customFormat="1" ht="11.25">
      <c r="B263" s="158"/>
      <c r="D263" s="159" t="s">
        <v>138</v>
      </c>
      <c r="E263" s="160" t="s">
        <v>1</v>
      </c>
      <c r="F263" s="161" t="s">
        <v>363</v>
      </c>
      <c r="H263" s="162">
        <v>3.172</v>
      </c>
      <c r="I263" s="163"/>
      <c r="L263" s="158"/>
      <c r="M263" s="164"/>
      <c r="N263" s="165"/>
      <c r="O263" s="165"/>
      <c r="P263" s="165"/>
      <c r="Q263" s="165"/>
      <c r="R263" s="165"/>
      <c r="S263" s="165"/>
      <c r="T263" s="166"/>
      <c r="AT263" s="160" t="s">
        <v>138</v>
      </c>
      <c r="AU263" s="160" t="s">
        <v>83</v>
      </c>
      <c r="AV263" s="13" t="s">
        <v>83</v>
      </c>
      <c r="AW263" s="13" t="s">
        <v>32</v>
      </c>
      <c r="AX263" s="13" t="s">
        <v>81</v>
      </c>
      <c r="AY263" s="160" t="s">
        <v>126</v>
      </c>
    </row>
    <row r="264" spans="1:65" s="2" customFormat="1" ht="16.5" customHeight="1">
      <c r="A264" s="33"/>
      <c r="B264" s="139"/>
      <c r="C264" s="140" t="s">
        <v>364</v>
      </c>
      <c r="D264" s="140" t="s">
        <v>129</v>
      </c>
      <c r="E264" s="141" t="s">
        <v>365</v>
      </c>
      <c r="F264" s="142" t="s">
        <v>366</v>
      </c>
      <c r="G264" s="143" t="s">
        <v>367</v>
      </c>
      <c r="H264" s="144">
        <v>1</v>
      </c>
      <c r="I264" s="145"/>
      <c r="J264" s="146">
        <f>ROUND(I264*H264,2)</f>
        <v>0</v>
      </c>
      <c r="K264" s="142" t="s">
        <v>1</v>
      </c>
      <c r="L264" s="34"/>
      <c r="M264" s="147" t="s">
        <v>1</v>
      </c>
      <c r="N264" s="148" t="s">
        <v>41</v>
      </c>
      <c r="O264" s="59"/>
      <c r="P264" s="149">
        <f>O264*H264</f>
        <v>0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1" t="s">
        <v>134</v>
      </c>
      <c r="AT264" s="151" t="s">
        <v>129</v>
      </c>
      <c r="AU264" s="151" t="s">
        <v>83</v>
      </c>
      <c r="AY264" s="18" t="s">
        <v>126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8" t="s">
        <v>81</v>
      </c>
      <c r="BK264" s="152">
        <f>ROUND(I264*H264,2)</f>
        <v>0</v>
      </c>
      <c r="BL264" s="18" t="s">
        <v>134</v>
      </c>
      <c r="BM264" s="151" t="s">
        <v>368</v>
      </c>
    </row>
    <row r="265" spans="1:65" s="2" customFormat="1" ht="16.5" customHeight="1">
      <c r="A265" s="33"/>
      <c r="B265" s="139"/>
      <c r="C265" s="190" t="s">
        <v>369</v>
      </c>
      <c r="D265" s="190" t="s">
        <v>282</v>
      </c>
      <c r="E265" s="191" t="s">
        <v>370</v>
      </c>
      <c r="F265" s="192" t="s">
        <v>371</v>
      </c>
      <c r="G265" s="193" t="s">
        <v>367</v>
      </c>
      <c r="H265" s="194">
        <v>1</v>
      </c>
      <c r="I265" s="195"/>
      <c r="J265" s="196">
        <f>ROUND(I265*H265,2)</f>
        <v>0</v>
      </c>
      <c r="K265" s="192" t="s">
        <v>1</v>
      </c>
      <c r="L265" s="197"/>
      <c r="M265" s="198" t="s">
        <v>1</v>
      </c>
      <c r="N265" s="199" t="s">
        <v>41</v>
      </c>
      <c r="O265" s="59"/>
      <c r="P265" s="149">
        <f>O265*H265</f>
        <v>0</v>
      </c>
      <c r="Q265" s="149">
        <v>0.273</v>
      </c>
      <c r="R265" s="149">
        <f>Q265*H265</f>
        <v>0.273</v>
      </c>
      <c r="S265" s="149">
        <v>0</v>
      </c>
      <c r="T265" s="15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1" t="s">
        <v>285</v>
      </c>
      <c r="AT265" s="151" t="s">
        <v>282</v>
      </c>
      <c r="AU265" s="151" t="s">
        <v>83</v>
      </c>
      <c r="AY265" s="18" t="s">
        <v>126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8" t="s">
        <v>81</v>
      </c>
      <c r="BK265" s="152">
        <f>ROUND(I265*H265,2)</f>
        <v>0</v>
      </c>
      <c r="BL265" s="18" t="s">
        <v>134</v>
      </c>
      <c r="BM265" s="151" t="s">
        <v>372</v>
      </c>
    </row>
    <row r="266" spans="1:65" s="2" customFormat="1" ht="16.5" customHeight="1">
      <c r="A266" s="33"/>
      <c r="B266" s="139"/>
      <c r="C266" s="140" t="s">
        <v>373</v>
      </c>
      <c r="D266" s="140" t="s">
        <v>129</v>
      </c>
      <c r="E266" s="141" t="s">
        <v>374</v>
      </c>
      <c r="F266" s="142" t="s">
        <v>375</v>
      </c>
      <c r="G266" s="143" t="s">
        <v>367</v>
      </c>
      <c r="H266" s="144">
        <v>1</v>
      </c>
      <c r="I266" s="145"/>
      <c r="J266" s="146">
        <f>ROUND(I266*H266,2)</f>
        <v>0</v>
      </c>
      <c r="K266" s="142" t="s">
        <v>133</v>
      </c>
      <c r="L266" s="34"/>
      <c r="M266" s="147" t="s">
        <v>1</v>
      </c>
      <c r="N266" s="148" t="s">
        <v>41</v>
      </c>
      <c r="O266" s="59"/>
      <c r="P266" s="149">
        <f>O266*H266</f>
        <v>0</v>
      </c>
      <c r="Q266" s="149">
        <v>0.14401</v>
      </c>
      <c r="R266" s="149">
        <f>Q266*H266</f>
        <v>0.14401</v>
      </c>
      <c r="S266" s="149">
        <v>0</v>
      </c>
      <c r="T266" s="15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1" t="s">
        <v>134</v>
      </c>
      <c r="AT266" s="151" t="s">
        <v>129</v>
      </c>
      <c r="AU266" s="151" t="s">
        <v>83</v>
      </c>
      <c r="AY266" s="18" t="s">
        <v>126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8" t="s">
        <v>81</v>
      </c>
      <c r="BK266" s="152">
        <f>ROUND(I266*H266,2)</f>
        <v>0</v>
      </c>
      <c r="BL266" s="18" t="s">
        <v>134</v>
      </c>
      <c r="BM266" s="151" t="s">
        <v>376</v>
      </c>
    </row>
    <row r="267" spans="1:47" s="2" customFormat="1" ht="11.25">
      <c r="A267" s="33"/>
      <c r="B267" s="34"/>
      <c r="C267" s="33"/>
      <c r="D267" s="153" t="s">
        <v>136</v>
      </c>
      <c r="E267" s="33"/>
      <c r="F267" s="154" t="s">
        <v>377</v>
      </c>
      <c r="G267" s="33"/>
      <c r="H267" s="33"/>
      <c r="I267" s="155"/>
      <c r="J267" s="33"/>
      <c r="K267" s="33"/>
      <c r="L267" s="34"/>
      <c r="M267" s="156"/>
      <c r="N267" s="157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136</v>
      </c>
      <c r="AU267" s="18" t="s">
        <v>83</v>
      </c>
    </row>
    <row r="268" spans="1:65" s="2" customFormat="1" ht="16.5" customHeight="1">
      <c r="A268" s="33"/>
      <c r="B268" s="139"/>
      <c r="C268" s="190" t="s">
        <v>378</v>
      </c>
      <c r="D268" s="190" t="s">
        <v>282</v>
      </c>
      <c r="E268" s="191" t="s">
        <v>379</v>
      </c>
      <c r="F268" s="192" t="s">
        <v>380</v>
      </c>
      <c r="G268" s="193" t="s">
        <v>367</v>
      </c>
      <c r="H268" s="194">
        <v>1</v>
      </c>
      <c r="I268" s="195"/>
      <c r="J268" s="196">
        <f>ROUND(I268*H268,2)</f>
        <v>0</v>
      </c>
      <c r="K268" s="192" t="s">
        <v>1</v>
      </c>
      <c r="L268" s="197"/>
      <c r="M268" s="198" t="s">
        <v>1</v>
      </c>
      <c r="N268" s="199" t="s">
        <v>41</v>
      </c>
      <c r="O268" s="59"/>
      <c r="P268" s="149">
        <f>O268*H268</f>
        <v>0</v>
      </c>
      <c r="Q268" s="149">
        <v>4</v>
      </c>
      <c r="R268" s="149">
        <f>Q268*H268</f>
        <v>4</v>
      </c>
      <c r="S268" s="149">
        <v>0</v>
      </c>
      <c r="T268" s="15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1" t="s">
        <v>285</v>
      </c>
      <c r="AT268" s="151" t="s">
        <v>282</v>
      </c>
      <c r="AU268" s="151" t="s">
        <v>83</v>
      </c>
      <c r="AY268" s="18" t="s">
        <v>126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8" t="s">
        <v>81</v>
      </c>
      <c r="BK268" s="152">
        <f>ROUND(I268*H268,2)</f>
        <v>0</v>
      </c>
      <c r="BL268" s="18" t="s">
        <v>134</v>
      </c>
      <c r="BM268" s="151" t="s">
        <v>381</v>
      </c>
    </row>
    <row r="269" spans="2:63" s="12" customFormat="1" ht="22.9" customHeight="1">
      <c r="B269" s="126"/>
      <c r="D269" s="127" t="s">
        <v>75</v>
      </c>
      <c r="E269" s="137" t="s">
        <v>134</v>
      </c>
      <c r="F269" s="137" t="s">
        <v>382</v>
      </c>
      <c r="I269" s="129"/>
      <c r="J269" s="138">
        <f>BK269</f>
        <v>0</v>
      </c>
      <c r="L269" s="126"/>
      <c r="M269" s="131"/>
      <c r="N269" s="132"/>
      <c r="O269" s="132"/>
      <c r="P269" s="133">
        <f>SUM(P270:P285)</f>
        <v>0</v>
      </c>
      <c r="Q269" s="132"/>
      <c r="R269" s="133">
        <f>SUM(R270:R285)</f>
        <v>119.29704776000001</v>
      </c>
      <c r="S269" s="132"/>
      <c r="T269" s="134">
        <f>SUM(T270:T285)</f>
        <v>0</v>
      </c>
      <c r="AR269" s="127" t="s">
        <v>81</v>
      </c>
      <c r="AT269" s="135" t="s">
        <v>75</v>
      </c>
      <c r="AU269" s="135" t="s">
        <v>81</v>
      </c>
      <c r="AY269" s="127" t="s">
        <v>126</v>
      </c>
      <c r="BK269" s="136">
        <f>SUM(BK270:BK285)</f>
        <v>0</v>
      </c>
    </row>
    <row r="270" spans="1:65" s="2" customFormat="1" ht="16.5" customHeight="1">
      <c r="A270" s="33"/>
      <c r="B270" s="139"/>
      <c r="C270" s="140" t="s">
        <v>383</v>
      </c>
      <c r="D270" s="140" t="s">
        <v>129</v>
      </c>
      <c r="E270" s="141" t="s">
        <v>384</v>
      </c>
      <c r="F270" s="142" t="s">
        <v>385</v>
      </c>
      <c r="G270" s="143" t="s">
        <v>132</v>
      </c>
      <c r="H270" s="144">
        <v>15</v>
      </c>
      <c r="I270" s="145"/>
      <c r="J270" s="146">
        <f>ROUND(I270*H270,2)</f>
        <v>0</v>
      </c>
      <c r="K270" s="142" t="s">
        <v>133</v>
      </c>
      <c r="L270" s="34"/>
      <c r="M270" s="147" t="s">
        <v>1</v>
      </c>
      <c r="N270" s="148" t="s">
        <v>41</v>
      </c>
      <c r="O270" s="59"/>
      <c r="P270" s="149">
        <f>O270*H270</f>
        <v>0</v>
      </c>
      <c r="Q270" s="149">
        <v>0.00081</v>
      </c>
      <c r="R270" s="149">
        <f>Q270*H270</f>
        <v>0.01215</v>
      </c>
      <c r="S270" s="149">
        <v>0</v>
      </c>
      <c r="T270" s="15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1" t="s">
        <v>134</v>
      </c>
      <c r="AT270" s="151" t="s">
        <v>129</v>
      </c>
      <c r="AU270" s="151" t="s">
        <v>83</v>
      </c>
      <c r="AY270" s="18" t="s">
        <v>126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8" t="s">
        <v>81</v>
      </c>
      <c r="BK270" s="152">
        <f>ROUND(I270*H270,2)</f>
        <v>0</v>
      </c>
      <c r="BL270" s="18" t="s">
        <v>134</v>
      </c>
      <c r="BM270" s="151" t="s">
        <v>386</v>
      </c>
    </row>
    <row r="271" spans="1:47" s="2" customFormat="1" ht="11.25">
      <c r="A271" s="33"/>
      <c r="B271" s="34"/>
      <c r="C271" s="33"/>
      <c r="D271" s="153" t="s">
        <v>136</v>
      </c>
      <c r="E271" s="33"/>
      <c r="F271" s="154" t="s">
        <v>387</v>
      </c>
      <c r="G271" s="33"/>
      <c r="H271" s="33"/>
      <c r="I271" s="155"/>
      <c r="J271" s="33"/>
      <c r="K271" s="33"/>
      <c r="L271" s="34"/>
      <c r="M271" s="156"/>
      <c r="N271" s="157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136</v>
      </c>
      <c r="AU271" s="18" t="s">
        <v>83</v>
      </c>
    </row>
    <row r="272" spans="2:51" s="13" customFormat="1" ht="11.25">
      <c r="B272" s="158"/>
      <c r="D272" s="159" t="s">
        <v>138</v>
      </c>
      <c r="E272" s="160" t="s">
        <v>1</v>
      </c>
      <c r="F272" s="161" t="s">
        <v>388</v>
      </c>
      <c r="H272" s="162">
        <v>15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138</v>
      </c>
      <c r="AU272" s="160" t="s">
        <v>83</v>
      </c>
      <c r="AV272" s="13" t="s">
        <v>83</v>
      </c>
      <c r="AW272" s="13" t="s">
        <v>32</v>
      </c>
      <c r="AX272" s="13" t="s">
        <v>81</v>
      </c>
      <c r="AY272" s="160" t="s">
        <v>126</v>
      </c>
    </row>
    <row r="273" spans="1:65" s="2" customFormat="1" ht="16.5" customHeight="1">
      <c r="A273" s="33"/>
      <c r="B273" s="139"/>
      <c r="C273" s="140" t="s">
        <v>389</v>
      </c>
      <c r="D273" s="140" t="s">
        <v>129</v>
      </c>
      <c r="E273" s="141" t="s">
        <v>390</v>
      </c>
      <c r="F273" s="142" t="s">
        <v>391</v>
      </c>
      <c r="G273" s="143" t="s">
        <v>132</v>
      </c>
      <c r="H273" s="144">
        <v>15</v>
      </c>
      <c r="I273" s="145"/>
      <c r="J273" s="146">
        <f>ROUND(I273*H273,2)</f>
        <v>0</v>
      </c>
      <c r="K273" s="142" t="s">
        <v>133</v>
      </c>
      <c r="L273" s="34"/>
      <c r="M273" s="147" t="s">
        <v>1</v>
      </c>
      <c r="N273" s="148" t="s">
        <v>41</v>
      </c>
      <c r="O273" s="59"/>
      <c r="P273" s="149">
        <f>O273*H273</f>
        <v>0</v>
      </c>
      <c r="Q273" s="149">
        <v>0</v>
      </c>
      <c r="R273" s="149">
        <f>Q273*H273</f>
        <v>0</v>
      </c>
      <c r="S273" s="149">
        <v>0</v>
      </c>
      <c r="T273" s="15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1" t="s">
        <v>134</v>
      </c>
      <c r="AT273" s="151" t="s">
        <v>129</v>
      </c>
      <c r="AU273" s="151" t="s">
        <v>83</v>
      </c>
      <c r="AY273" s="18" t="s">
        <v>126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8" t="s">
        <v>81</v>
      </c>
      <c r="BK273" s="152">
        <f>ROUND(I273*H273,2)</f>
        <v>0</v>
      </c>
      <c r="BL273" s="18" t="s">
        <v>134</v>
      </c>
      <c r="BM273" s="151" t="s">
        <v>392</v>
      </c>
    </row>
    <row r="274" spans="1:47" s="2" customFormat="1" ht="11.25">
      <c r="A274" s="33"/>
      <c r="B274" s="34"/>
      <c r="C274" s="33"/>
      <c r="D274" s="153" t="s">
        <v>136</v>
      </c>
      <c r="E274" s="33"/>
      <c r="F274" s="154" t="s">
        <v>393</v>
      </c>
      <c r="G274" s="33"/>
      <c r="H274" s="33"/>
      <c r="I274" s="155"/>
      <c r="J274" s="33"/>
      <c r="K274" s="33"/>
      <c r="L274" s="34"/>
      <c r="M274" s="156"/>
      <c r="N274" s="157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136</v>
      </c>
      <c r="AU274" s="18" t="s">
        <v>83</v>
      </c>
    </row>
    <row r="275" spans="2:51" s="13" customFormat="1" ht="11.25">
      <c r="B275" s="158"/>
      <c r="D275" s="159" t="s">
        <v>138</v>
      </c>
      <c r="E275" s="160" t="s">
        <v>1</v>
      </c>
      <c r="F275" s="161" t="s">
        <v>388</v>
      </c>
      <c r="H275" s="162">
        <v>15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138</v>
      </c>
      <c r="AU275" s="160" t="s">
        <v>83</v>
      </c>
      <c r="AV275" s="13" t="s">
        <v>83</v>
      </c>
      <c r="AW275" s="13" t="s">
        <v>32</v>
      </c>
      <c r="AX275" s="13" t="s">
        <v>81</v>
      </c>
      <c r="AY275" s="160" t="s">
        <v>126</v>
      </c>
    </row>
    <row r="276" spans="1:65" s="2" customFormat="1" ht="16.5" customHeight="1">
      <c r="A276" s="33"/>
      <c r="B276" s="139"/>
      <c r="C276" s="140" t="s">
        <v>394</v>
      </c>
      <c r="D276" s="140" t="s">
        <v>129</v>
      </c>
      <c r="E276" s="141" t="s">
        <v>395</v>
      </c>
      <c r="F276" s="142" t="s">
        <v>396</v>
      </c>
      <c r="G276" s="143" t="s">
        <v>160</v>
      </c>
      <c r="H276" s="144">
        <v>63.088</v>
      </c>
      <c r="I276" s="145"/>
      <c r="J276" s="146">
        <f>ROUND(I276*H276,2)</f>
        <v>0</v>
      </c>
      <c r="K276" s="142" t="s">
        <v>133</v>
      </c>
      <c r="L276" s="34"/>
      <c r="M276" s="147" t="s">
        <v>1</v>
      </c>
      <c r="N276" s="148" t="s">
        <v>41</v>
      </c>
      <c r="O276" s="59"/>
      <c r="P276" s="149">
        <f>O276*H276</f>
        <v>0</v>
      </c>
      <c r="Q276" s="149">
        <v>1.89077</v>
      </c>
      <c r="R276" s="149">
        <f>Q276*H276</f>
        <v>119.28489776</v>
      </c>
      <c r="S276" s="149">
        <v>0</v>
      </c>
      <c r="T276" s="15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1" t="s">
        <v>134</v>
      </c>
      <c r="AT276" s="151" t="s">
        <v>129</v>
      </c>
      <c r="AU276" s="151" t="s">
        <v>83</v>
      </c>
      <c r="AY276" s="18" t="s">
        <v>126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8" t="s">
        <v>81</v>
      </c>
      <c r="BK276" s="152">
        <f>ROUND(I276*H276,2)</f>
        <v>0</v>
      </c>
      <c r="BL276" s="18" t="s">
        <v>134</v>
      </c>
      <c r="BM276" s="151" t="s">
        <v>397</v>
      </c>
    </row>
    <row r="277" spans="1:47" s="2" customFormat="1" ht="11.25">
      <c r="A277" s="33"/>
      <c r="B277" s="34"/>
      <c r="C277" s="33"/>
      <c r="D277" s="153" t="s">
        <v>136</v>
      </c>
      <c r="E277" s="33"/>
      <c r="F277" s="154" t="s">
        <v>398</v>
      </c>
      <c r="G277" s="33"/>
      <c r="H277" s="33"/>
      <c r="I277" s="155"/>
      <c r="J277" s="33"/>
      <c r="K277" s="33"/>
      <c r="L277" s="34"/>
      <c r="M277" s="156"/>
      <c r="N277" s="157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136</v>
      </c>
      <c r="AU277" s="18" t="s">
        <v>83</v>
      </c>
    </row>
    <row r="278" spans="2:51" s="13" customFormat="1" ht="11.25">
      <c r="B278" s="158"/>
      <c r="D278" s="159" t="s">
        <v>138</v>
      </c>
      <c r="E278" s="160" t="s">
        <v>1</v>
      </c>
      <c r="F278" s="161" t="s">
        <v>399</v>
      </c>
      <c r="H278" s="162">
        <v>22.56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138</v>
      </c>
      <c r="AU278" s="160" t="s">
        <v>83</v>
      </c>
      <c r="AV278" s="13" t="s">
        <v>83</v>
      </c>
      <c r="AW278" s="13" t="s">
        <v>32</v>
      </c>
      <c r="AX278" s="13" t="s">
        <v>76</v>
      </c>
      <c r="AY278" s="160" t="s">
        <v>126</v>
      </c>
    </row>
    <row r="279" spans="2:51" s="13" customFormat="1" ht="11.25">
      <c r="B279" s="158"/>
      <c r="D279" s="159" t="s">
        <v>138</v>
      </c>
      <c r="E279" s="160" t="s">
        <v>1</v>
      </c>
      <c r="F279" s="161" t="s">
        <v>400</v>
      </c>
      <c r="H279" s="162">
        <v>30.36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138</v>
      </c>
      <c r="AU279" s="160" t="s">
        <v>83</v>
      </c>
      <c r="AV279" s="13" t="s">
        <v>83</v>
      </c>
      <c r="AW279" s="13" t="s">
        <v>32</v>
      </c>
      <c r="AX279" s="13" t="s">
        <v>76</v>
      </c>
      <c r="AY279" s="160" t="s">
        <v>126</v>
      </c>
    </row>
    <row r="280" spans="2:51" s="13" customFormat="1" ht="11.25">
      <c r="B280" s="158"/>
      <c r="D280" s="159" t="s">
        <v>138</v>
      </c>
      <c r="E280" s="160" t="s">
        <v>1</v>
      </c>
      <c r="F280" s="161" t="s">
        <v>401</v>
      </c>
      <c r="H280" s="162">
        <v>8.88</v>
      </c>
      <c r="I280" s="163"/>
      <c r="L280" s="158"/>
      <c r="M280" s="164"/>
      <c r="N280" s="165"/>
      <c r="O280" s="165"/>
      <c r="P280" s="165"/>
      <c r="Q280" s="165"/>
      <c r="R280" s="165"/>
      <c r="S280" s="165"/>
      <c r="T280" s="166"/>
      <c r="AT280" s="160" t="s">
        <v>138</v>
      </c>
      <c r="AU280" s="160" t="s">
        <v>83</v>
      </c>
      <c r="AV280" s="13" t="s">
        <v>83</v>
      </c>
      <c r="AW280" s="13" t="s">
        <v>32</v>
      </c>
      <c r="AX280" s="13" t="s">
        <v>76</v>
      </c>
      <c r="AY280" s="160" t="s">
        <v>126</v>
      </c>
    </row>
    <row r="281" spans="2:51" s="16" customFormat="1" ht="11.25">
      <c r="B281" s="183"/>
      <c r="D281" s="159" t="s">
        <v>138</v>
      </c>
      <c r="E281" s="184" t="s">
        <v>1</v>
      </c>
      <c r="F281" s="185" t="s">
        <v>200</v>
      </c>
      <c r="H281" s="184" t="s">
        <v>1</v>
      </c>
      <c r="I281" s="186"/>
      <c r="L281" s="183"/>
      <c r="M281" s="187"/>
      <c r="N281" s="188"/>
      <c r="O281" s="188"/>
      <c r="P281" s="188"/>
      <c r="Q281" s="188"/>
      <c r="R281" s="188"/>
      <c r="S281" s="188"/>
      <c r="T281" s="189"/>
      <c r="AT281" s="184" t="s">
        <v>138</v>
      </c>
      <c r="AU281" s="184" t="s">
        <v>83</v>
      </c>
      <c r="AV281" s="16" t="s">
        <v>81</v>
      </c>
      <c r="AW281" s="16" t="s">
        <v>32</v>
      </c>
      <c r="AX281" s="16" t="s">
        <v>76</v>
      </c>
      <c r="AY281" s="184" t="s">
        <v>126</v>
      </c>
    </row>
    <row r="282" spans="2:51" s="13" customFormat="1" ht="11.25">
      <c r="B282" s="158"/>
      <c r="D282" s="159" t="s">
        <v>138</v>
      </c>
      <c r="E282" s="160" t="s">
        <v>1</v>
      </c>
      <c r="F282" s="161" t="s">
        <v>402</v>
      </c>
      <c r="H282" s="162">
        <v>0.088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138</v>
      </c>
      <c r="AU282" s="160" t="s">
        <v>83</v>
      </c>
      <c r="AV282" s="13" t="s">
        <v>83</v>
      </c>
      <c r="AW282" s="13" t="s">
        <v>32</v>
      </c>
      <c r="AX282" s="13" t="s">
        <v>76</v>
      </c>
      <c r="AY282" s="160" t="s">
        <v>126</v>
      </c>
    </row>
    <row r="283" spans="2:51" s="16" customFormat="1" ht="11.25">
      <c r="B283" s="183"/>
      <c r="D283" s="159" t="s">
        <v>138</v>
      </c>
      <c r="E283" s="184" t="s">
        <v>1</v>
      </c>
      <c r="F283" s="185" t="s">
        <v>202</v>
      </c>
      <c r="H283" s="184" t="s">
        <v>1</v>
      </c>
      <c r="I283" s="186"/>
      <c r="L283" s="183"/>
      <c r="M283" s="187"/>
      <c r="N283" s="188"/>
      <c r="O283" s="188"/>
      <c r="P283" s="188"/>
      <c r="Q283" s="188"/>
      <c r="R283" s="188"/>
      <c r="S283" s="188"/>
      <c r="T283" s="189"/>
      <c r="AT283" s="184" t="s">
        <v>138</v>
      </c>
      <c r="AU283" s="184" t="s">
        <v>83</v>
      </c>
      <c r="AV283" s="16" t="s">
        <v>81</v>
      </c>
      <c r="AW283" s="16" t="s">
        <v>32</v>
      </c>
      <c r="AX283" s="16" t="s">
        <v>76</v>
      </c>
      <c r="AY283" s="184" t="s">
        <v>126</v>
      </c>
    </row>
    <row r="284" spans="2:51" s="13" customFormat="1" ht="11.25">
      <c r="B284" s="158"/>
      <c r="D284" s="159" t="s">
        <v>138</v>
      </c>
      <c r="E284" s="160" t="s">
        <v>1</v>
      </c>
      <c r="F284" s="161" t="s">
        <v>403</v>
      </c>
      <c r="H284" s="162">
        <v>1.2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138</v>
      </c>
      <c r="AU284" s="160" t="s">
        <v>83</v>
      </c>
      <c r="AV284" s="13" t="s">
        <v>83</v>
      </c>
      <c r="AW284" s="13" t="s">
        <v>32</v>
      </c>
      <c r="AX284" s="13" t="s">
        <v>76</v>
      </c>
      <c r="AY284" s="160" t="s">
        <v>126</v>
      </c>
    </row>
    <row r="285" spans="2:51" s="14" customFormat="1" ht="11.25">
      <c r="B285" s="167"/>
      <c r="D285" s="159" t="s">
        <v>138</v>
      </c>
      <c r="E285" s="168" t="s">
        <v>1</v>
      </c>
      <c r="F285" s="169" t="s">
        <v>140</v>
      </c>
      <c r="H285" s="170">
        <v>63.088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138</v>
      </c>
      <c r="AU285" s="168" t="s">
        <v>83</v>
      </c>
      <c r="AV285" s="14" t="s">
        <v>134</v>
      </c>
      <c r="AW285" s="14" t="s">
        <v>32</v>
      </c>
      <c r="AX285" s="14" t="s">
        <v>81</v>
      </c>
      <c r="AY285" s="168" t="s">
        <v>126</v>
      </c>
    </row>
    <row r="286" spans="2:63" s="12" customFormat="1" ht="22.9" customHeight="1">
      <c r="B286" s="126"/>
      <c r="D286" s="127" t="s">
        <v>75</v>
      </c>
      <c r="E286" s="137" t="s">
        <v>404</v>
      </c>
      <c r="F286" s="137" t="s">
        <v>405</v>
      </c>
      <c r="I286" s="129"/>
      <c r="J286" s="138">
        <f>BK286</f>
        <v>0</v>
      </c>
      <c r="L286" s="126"/>
      <c r="M286" s="131"/>
      <c r="N286" s="132"/>
      <c r="O286" s="132"/>
      <c r="P286" s="133">
        <f>SUM(P287:P315)</f>
        <v>0</v>
      </c>
      <c r="Q286" s="132"/>
      <c r="R286" s="133">
        <f>SUM(R287:R315)</f>
        <v>3004.2267045999993</v>
      </c>
      <c r="S286" s="132"/>
      <c r="T286" s="134">
        <f>SUM(T287:T315)</f>
        <v>0</v>
      </c>
      <c r="AR286" s="127" t="s">
        <v>81</v>
      </c>
      <c r="AT286" s="135" t="s">
        <v>75</v>
      </c>
      <c r="AU286" s="135" t="s">
        <v>81</v>
      </c>
      <c r="AY286" s="127" t="s">
        <v>126</v>
      </c>
      <c r="BK286" s="136">
        <f>SUM(BK287:BK315)</f>
        <v>0</v>
      </c>
    </row>
    <row r="287" spans="1:65" s="2" customFormat="1" ht="16.5" customHeight="1">
      <c r="A287" s="33"/>
      <c r="B287" s="139"/>
      <c r="C287" s="140" t="s">
        <v>406</v>
      </c>
      <c r="D287" s="140" t="s">
        <v>129</v>
      </c>
      <c r="E287" s="141" t="s">
        <v>407</v>
      </c>
      <c r="F287" s="142" t="s">
        <v>408</v>
      </c>
      <c r="G287" s="143" t="s">
        <v>132</v>
      </c>
      <c r="H287" s="144">
        <v>2590.89</v>
      </c>
      <c r="I287" s="145"/>
      <c r="J287" s="146">
        <f>ROUND(I287*H287,2)</f>
        <v>0</v>
      </c>
      <c r="K287" s="142" t="s">
        <v>133</v>
      </c>
      <c r="L287" s="34"/>
      <c r="M287" s="147" t="s">
        <v>1</v>
      </c>
      <c r="N287" s="148" t="s">
        <v>41</v>
      </c>
      <c r="O287" s="59"/>
      <c r="P287" s="149">
        <f>O287*H287</f>
        <v>0</v>
      </c>
      <c r="Q287" s="149">
        <v>0.21588</v>
      </c>
      <c r="R287" s="149">
        <f>Q287*H287</f>
        <v>559.3213331999999</v>
      </c>
      <c r="S287" s="149">
        <v>0</v>
      </c>
      <c r="T287" s="150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1" t="s">
        <v>134</v>
      </c>
      <c r="AT287" s="151" t="s">
        <v>129</v>
      </c>
      <c r="AU287" s="151" t="s">
        <v>83</v>
      </c>
      <c r="AY287" s="18" t="s">
        <v>126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8" t="s">
        <v>81</v>
      </c>
      <c r="BK287" s="152">
        <f>ROUND(I287*H287,2)</f>
        <v>0</v>
      </c>
      <c r="BL287" s="18" t="s">
        <v>134</v>
      </c>
      <c r="BM287" s="151" t="s">
        <v>409</v>
      </c>
    </row>
    <row r="288" spans="1:47" s="2" customFormat="1" ht="11.25">
      <c r="A288" s="33"/>
      <c r="B288" s="34"/>
      <c r="C288" s="33"/>
      <c r="D288" s="153" t="s">
        <v>136</v>
      </c>
      <c r="E288" s="33"/>
      <c r="F288" s="154" t="s">
        <v>410</v>
      </c>
      <c r="G288" s="33"/>
      <c r="H288" s="33"/>
      <c r="I288" s="155"/>
      <c r="J288" s="33"/>
      <c r="K288" s="33"/>
      <c r="L288" s="34"/>
      <c r="M288" s="156"/>
      <c r="N288" s="157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136</v>
      </c>
      <c r="AU288" s="18" t="s">
        <v>83</v>
      </c>
    </row>
    <row r="289" spans="2:51" s="13" customFormat="1" ht="11.25">
      <c r="B289" s="158"/>
      <c r="D289" s="159" t="s">
        <v>138</v>
      </c>
      <c r="E289" s="160" t="s">
        <v>1</v>
      </c>
      <c r="F289" s="161" t="s">
        <v>411</v>
      </c>
      <c r="H289" s="162">
        <v>2590.89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138</v>
      </c>
      <c r="AU289" s="160" t="s">
        <v>83</v>
      </c>
      <c r="AV289" s="13" t="s">
        <v>83</v>
      </c>
      <c r="AW289" s="13" t="s">
        <v>32</v>
      </c>
      <c r="AX289" s="13" t="s">
        <v>81</v>
      </c>
      <c r="AY289" s="160" t="s">
        <v>126</v>
      </c>
    </row>
    <row r="290" spans="1:65" s="2" customFormat="1" ht="16.5" customHeight="1">
      <c r="A290" s="33"/>
      <c r="B290" s="139"/>
      <c r="C290" s="140" t="s">
        <v>412</v>
      </c>
      <c r="D290" s="140" t="s">
        <v>129</v>
      </c>
      <c r="E290" s="141" t="s">
        <v>413</v>
      </c>
      <c r="F290" s="142" t="s">
        <v>414</v>
      </c>
      <c r="G290" s="143" t="s">
        <v>132</v>
      </c>
      <c r="H290" s="144">
        <v>24.5</v>
      </c>
      <c r="I290" s="145"/>
      <c r="J290" s="146">
        <f>ROUND(I290*H290,2)</f>
        <v>0</v>
      </c>
      <c r="K290" s="142" t="s">
        <v>133</v>
      </c>
      <c r="L290" s="34"/>
      <c r="M290" s="147" t="s">
        <v>1</v>
      </c>
      <c r="N290" s="148" t="s">
        <v>41</v>
      </c>
      <c r="O290" s="59"/>
      <c r="P290" s="149">
        <f>O290*H290</f>
        <v>0</v>
      </c>
      <c r="Q290" s="149">
        <v>0.396</v>
      </c>
      <c r="R290" s="149">
        <f>Q290*H290</f>
        <v>9.702</v>
      </c>
      <c r="S290" s="149">
        <v>0</v>
      </c>
      <c r="T290" s="15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1" t="s">
        <v>134</v>
      </c>
      <c r="AT290" s="151" t="s">
        <v>129</v>
      </c>
      <c r="AU290" s="151" t="s">
        <v>83</v>
      </c>
      <c r="AY290" s="18" t="s">
        <v>126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8" t="s">
        <v>81</v>
      </c>
      <c r="BK290" s="152">
        <f>ROUND(I290*H290,2)</f>
        <v>0</v>
      </c>
      <c r="BL290" s="18" t="s">
        <v>134</v>
      </c>
      <c r="BM290" s="151" t="s">
        <v>415</v>
      </c>
    </row>
    <row r="291" spans="1:47" s="2" customFormat="1" ht="11.25">
      <c r="A291" s="33"/>
      <c r="B291" s="34"/>
      <c r="C291" s="33"/>
      <c r="D291" s="153" t="s">
        <v>136</v>
      </c>
      <c r="E291" s="33"/>
      <c r="F291" s="154" t="s">
        <v>416</v>
      </c>
      <c r="G291" s="33"/>
      <c r="H291" s="33"/>
      <c r="I291" s="155"/>
      <c r="J291" s="33"/>
      <c r="K291" s="33"/>
      <c r="L291" s="34"/>
      <c r="M291" s="156"/>
      <c r="N291" s="157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136</v>
      </c>
      <c r="AU291" s="18" t="s">
        <v>83</v>
      </c>
    </row>
    <row r="292" spans="2:51" s="13" customFormat="1" ht="11.25">
      <c r="B292" s="158"/>
      <c r="D292" s="159" t="s">
        <v>138</v>
      </c>
      <c r="E292" s="160" t="s">
        <v>1</v>
      </c>
      <c r="F292" s="161" t="s">
        <v>417</v>
      </c>
      <c r="H292" s="162">
        <v>24.5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138</v>
      </c>
      <c r="AU292" s="160" t="s">
        <v>83</v>
      </c>
      <c r="AV292" s="13" t="s">
        <v>83</v>
      </c>
      <c r="AW292" s="13" t="s">
        <v>32</v>
      </c>
      <c r="AX292" s="13" t="s">
        <v>81</v>
      </c>
      <c r="AY292" s="160" t="s">
        <v>126</v>
      </c>
    </row>
    <row r="293" spans="1:65" s="2" customFormat="1" ht="16.5" customHeight="1">
      <c r="A293" s="33"/>
      <c r="B293" s="139"/>
      <c r="C293" s="140" t="s">
        <v>418</v>
      </c>
      <c r="D293" s="140" t="s">
        <v>129</v>
      </c>
      <c r="E293" s="141" t="s">
        <v>419</v>
      </c>
      <c r="F293" s="142" t="s">
        <v>420</v>
      </c>
      <c r="G293" s="143" t="s">
        <v>132</v>
      </c>
      <c r="H293" s="144">
        <v>3792.84</v>
      </c>
      <c r="I293" s="145"/>
      <c r="J293" s="146">
        <f>ROUND(I293*H293,2)</f>
        <v>0</v>
      </c>
      <c r="K293" s="142" t="s">
        <v>133</v>
      </c>
      <c r="L293" s="34"/>
      <c r="M293" s="147" t="s">
        <v>1</v>
      </c>
      <c r="N293" s="148" t="s">
        <v>41</v>
      </c>
      <c r="O293" s="59"/>
      <c r="P293" s="149">
        <f>O293*H293</f>
        <v>0</v>
      </c>
      <c r="Q293" s="149">
        <v>0.184</v>
      </c>
      <c r="R293" s="149">
        <f>Q293*H293</f>
        <v>697.88256</v>
      </c>
      <c r="S293" s="149">
        <v>0</v>
      </c>
      <c r="T293" s="15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1" t="s">
        <v>134</v>
      </c>
      <c r="AT293" s="151" t="s">
        <v>129</v>
      </c>
      <c r="AU293" s="151" t="s">
        <v>83</v>
      </c>
      <c r="AY293" s="18" t="s">
        <v>126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8" t="s">
        <v>81</v>
      </c>
      <c r="BK293" s="152">
        <f>ROUND(I293*H293,2)</f>
        <v>0</v>
      </c>
      <c r="BL293" s="18" t="s">
        <v>134</v>
      </c>
      <c r="BM293" s="151" t="s">
        <v>421</v>
      </c>
    </row>
    <row r="294" spans="1:47" s="2" customFormat="1" ht="11.25">
      <c r="A294" s="33"/>
      <c r="B294" s="34"/>
      <c r="C294" s="33"/>
      <c r="D294" s="153" t="s">
        <v>136</v>
      </c>
      <c r="E294" s="33"/>
      <c r="F294" s="154" t="s">
        <v>422</v>
      </c>
      <c r="G294" s="33"/>
      <c r="H294" s="33"/>
      <c r="I294" s="155"/>
      <c r="J294" s="33"/>
      <c r="K294" s="33"/>
      <c r="L294" s="34"/>
      <c r="M294" s="156"/>
      <c r="N294" s="157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136</v>
      </c>
      <c r="AU294" s="18" t="s">
        <v>83</v>
      </c>
    </row>
    <row r="295" spans="2:51" s="13" customFormat="1" ht="11.25">
      <c r="B295" s="158"/>
      <c r="D295" s="159" t="s">
        <v>138</v>
      </c>
      <c r="E295" s="160" t="s">
        <v>1</v>
      </c>
      <c r="F295" s="161" t="s">
        <v>261</v>
      </c>
      <c r="H295" s="162">
        <v>3792.84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138</v>
      </c>
      <c r="AU295" s="160" t="s">
        <v>83</v>
      </c>
      <c r="AV295" s="13" t="s">
        <v>83</v>
      </c>
      <c r="AW295" s="13" t="s">
        <v>32</v>
      </c>
      <c r="AX295" s="13" t="s">
        <v>81</v>
      </c>
      <c r="AY295" s="160" t="s">
        <v>126</v>
      </c>
    </row>
    <row r="296" spans="1:65" s="2" customFormat="1" ht="16.5" customHeight="1">
      <c r="A296" s="33"/>
      <c r="B296" s="139"/>
      <c r="C296" s="140" t="s">
        <v>423</v>
      </c>
      <c r="D296" s="140" t="s">
        <v>129</v>
      </c>
      <c r="E296" s="141" t="s">
        <v>424</v>
      </c>
      <c r="F296" s="142" t="s">
        <v>425</v>
      </c>
      <c r="G296" s="143" t="s">
        <v>132</v>
      </c>
      <c r="H296" s="144">
        <v>154.21</v>
      </c>
      <c r="I296" s="145"/>
      <c r="J296" s="146">
        <f>ROUND(I296*H296,2)</f>
        <v>0</v>
      </c>
      <c r="K296" s="142" t="s">
        <v>133</v>
      </c>
      <c r="L296" s="34"/>
      <c r="M296" s="147" t="s">
        <v>1</v>
      </c>
      <c r="N296" s="148" t="s">
        <v>41</v>
      </c>
      <c r="O296" s="59"/>
      <c r="P296" s="149">
        <f>O296*H296</f>
        <v>0</v>
      </c>
      <c r="Q296" s="149">
        <v>0.345</v>
      </c>
      <c r="R296" s="149">
        <f>Q296*H296</f>
        <v>53.20245</v>
      </c>
      <c r="S296" s="149">
        <v>0</v>
      </c>
      <c r="T296" s="15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1" t="s">
        <v>134</v>
      </c>
      <c r="AT296" s="151" t="s">
        <v>129</v>
      </c>
      <c r="AU296" s="151" t="s">
        <v>83</v>
      </c>
      <c r="AY296" s="18" t="s">
        <v>126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8" t="s">
        <v>81</v>
      </c>
      <c r="BK296" s="152">
        <f>ROUND(I296*H296,2)</f>
        <v>0</v>
      </c>
      <c r="BL296" s="18" t="s">
        <v>134</v>
      </c>
      <c r="BM296" s="151" t="s">
        <v>426</v>
      </c>
    </row>
    <row r="297" spans="1:47" s="2" customFormat="1" ht="11.25">
      <c r="A297" s="33"/>
      <c r="B297" s="34"/>
      <c r="C297" s="33"/>
      <c r="D297" s="153" t="s">
        <v>136</v>
      </c>
      <c r="E297" s="33"/>
      <c r="F297" s="154" t="s">
        <v>427</v>
      </c>
      <c r="G297" s="33"/>
      <c r="H297" s="33"/>
      <c r="I297" s="155"/>
      <c r="J297" s="33"/>
      <c r="K297" s="33"/>
      <c r="L297" s="34"/>
      <c r="M297" s="156"/>
      <c r="N297" s="157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136</v>
      </c>
      <c r="AU297" s="18" t="s">
        <v>83</v>
      </c>
    </row>
    <row r="298" spans="2:51" s="13" customFormat="1" ht="11.25">
      <c r="B298" s="158"/>
      <c r="D298" s="159" t="s">
        <v>138</v>
      </c>
      <c r="E298" s="160" t="s">
        <v>1</v>
      </c>
      <c r="F298" s="161" t="s">
        <v>428</v>
      </c>
      <c r="H298" s="162">
        <v>154.21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138</v>
      </c>
      <c r="AU298" s="160" t="s">
        <v>83</v>
      </c>
      <c r="AV298" s="13" t="s">
        <v>83</v>
      </c>
      <c r="AW298" s="13" t="s">
        <v>32</v>
      </c>
      <c r="AX298" s="13" t="s">
        <v>81</v>
      </c>
      <c r="AY298" s="160" t="s">
        <v>126</v>
      </c>
    </row>
    <row r="299" spans="1:65" s="2" customFormat="1" ht="16.5" customHeight="1">
      <c r="A299" s="33"/>
      <c r="B299" s="139"/>
      <c r="C299" s="140" t="s">
        <v>429</v>
      </c>
      <c r="D299" s="140" t="s">
        <v>129</v>
      </c>
      <c r="E299" s="141" t="s">
        <v>430</v>
      </c>
      <c r="F299" s="142" t="s">
        <v>431</v>
      </c>
      <c r="G299" s="143" t="s">
        <v>132</v>
      </c>
      <c r="H299" s="144">
        <v>1356.36</v>
      </c>
      <c r="I299" s="145"/>
      <c r="J299" s="146">
        <f>ROUND(I299*H299,2)</f>
        <v>0</v>
      </c>
      <c r="K299" s="142" t="s">
        <v>133</v>
      </c>
      <c r="L299" s="34"/>
      <c r="M299" s="147" t="s">
        <v>1</v>
      </c>
      <c r="N299" s="148" t="s">
        <v>41</v>
      </c>
      <c r="O299" s="59"/>
      <c r="P299" s="149">
        <f>O299*H299</f>
        <v>0</v>
      </c>
      <c r="Q299" s="149">
        <v>0.598</v>
      </c>
      <c r="R299" s="149">
        <f>Q299*H299</f>
        <v>811.1032799999999</v>
      </c>
      <c r="S299" s="149">
        <v>0</v>
      </c>
      <c r="T299" s="15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1" t="s">
        <v>134</v>
      </c>
      <c r="AT299" s="151" t="s">
        <v>129</v>
      </c>
      <c r="AU299" s="151" t="s">
        <v>83</v>
      </c>
      <c r="AY299" s="18" t="s">
        <v>126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8" t="s">
        <v>81</v>
      </c>
      <c r="BK299" s="152">
        <f>ROUND(I299*H299,2)</f>
        <v>0</v>
      </c>
      <c r="BL299" s="18" t="s">
        <v>134</v>
      </c>
      <c r="BM299" s="151" t="s">
        <v>432</v>
      </c>
    </row>
    <row r="300" spans="1:47" s="2" customFormat="1" ht="11.25">
      <c r="A300" s="33"/>
      <c r="B300" s="34"/>
      <c r="C300" s="33"/>
      <c r="D300" s="153" t="s">
        <v>136</v>
      </c>
      <c r="E300" s="33"/>
      <c r="F300" s="154" t="s">
        <v>433</v>
      </c>
      <c r="G300" s="33"/>
      <c r="H300" s="33"/>
      <c r="I300" s="155"/>
      <c r="J300" s="33"/>
      <c r="K300" s="33"/>
      <c r="L300" s="34"/>
      <c r="M300" s="156"/>
      <c r="N300" s="157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136</v>
      </c>
      <c r="AU300" s="18" t="s">
        <v>83</v>
      </c>
    </row>
    <row r="301" spans="2:51" s="13" customFormat="1" ht="11.25">
      <c r="B301" s="158"/>
      <c r="D301" s="159" t="s">
        <v>138</v>
      </c>
      <c r="E301" s="160" t="s">
        <v>1</v>
      </c>
      <c r="F301" s="161" t="s">
        <v>434</v>
      </c>
      <c r="H301" s="162">
        <v>1356.36</v>
      </c>
      <c r="I301" s="163"/>
      <c r="L301" s="158"/>
      <c r="M301" s="164"/>
      <c r="N301" s="165"/>
      <c r="O301" s="165"/>
      <c r="P301" s="165"/>
      <c r="Q301" s="165"/>
      <c r="R301" s="165"/>
      <c r="S301" s="165"/>
      <c r="T301" s="166"/>
      <c r="AT301" s="160" t="s">
        <v>138</v>
      </c>
      <c r="AU301" s="160" t="s">
        <v>83</v>
      </c>
      <c r="AV301" s="13" t="s">
        <v>83</v>
      </c>
      <c r="AW301" s="13" t="s">
        <v>32</v>
      </c>
      <c r="AX301" s="13" t="s">
        <v>81</v>
      </c>
      <c r="AY301" s="160" t="s">
        <v>126</v>
      </c>
    </row>
    <row r="302" spans="1:65" s="2" customFormat="1" ht="16.5" customHeight="1">
      <c r="A302" s="33"/>
      <c r="B302" s="139"/>
      <c r="C302" s="140" t="s">
        <v>435</v>
      </c>
      <c r="D302" s="140" t="s">
        <v>129</v>
      </c>
      <c r="E302" s="141" t="s">
        <v>436</v>
      </c>
      <c r="F302" s="142" t="s">
        <v>437</v>
      </c>
      <c r="G302" s="143" t="s">
        <v>132</v>
      </c>
      <c r="H302" s="144">
        <v>3792.84</v>
      </c>
      <c r="I302" s="145"/>
      <c r="J302" s="146">
        <f>ROUND(I302*H302,2)</f>
        <v>0</v>
      </c>
      <c r="K302" s="142" t="s">
        <v>133</v>
      </c>
      <c r="L302" s="34"/>
      <c r="M302" s="147" t="s">
        <v>1</v>
      </c>
      <c r="N302" s="148" t="s">
        <v>41</v>
      </c>
      <c r="O302" s="59"/>
      <c r="P302" s="149">
        <f>O302*H302</f>
        <v>0</v>
      </c>
      <c r="Q302" s="149">
        <v>0.0928</v>
      </c>
      <c r="R302" s="149">
        <f>Q302*H302</f>
        <v>351.975552</v>
      </c>
      <c r="S302" s="149">
        <v>0</v>
      </c>
      <c r="T302" s="15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1" t="s">
        <v>134</v>
      </c>
      <c r="AT302" s="151" t="s">
        <v>129</v>
      </c>
      <c r="AU302" s="151" t="s">
        <v>83</v>
      </c>
      <c r="AY302" s="18" t="s">
        <v>126</v>
      </c>
      <c r="BE302" s="152">
        <f>IF(N302="základní",J302,0)</f>
        <v>0</v>
      </c>
      <c r="BF302" s="152">
        <f>IF(N302="snížená",J302,0)</f>
        <v>0</v>
      </c>
      <c r="BG302" s="152">
        <f>IF(N302="zákl. přenesená",J302,0)</f>
        <v>0</v>
      </c>
      <c r="BH302" s="152">
        <f>IF(N302="sníž. přenesená",J302,0)</f>
        <v>0</v>
      </c>
      <c r="BI302" s="152">
        <f>IF(N302="nulová",J302,0)</f>
        <v>0</v>
      </c>
      <c r="BJ302" s="18" t="s">
        <v>81</v>
      </c>
      <c r="BK302" s="152">
        <f>ROUND(I302*H302,2)</f>
        <v>0</v>
      </c>
      <c r="BL302" s="18" t="s">
        <v>134</v>
      </c>
      <c r="BM302" s="151" t="s">
        <v>438</v>
      </c>
    </row>
    <row r="303" spans="1:47" s="2" customFormat="1" ht="11.25">
      <c r="A303" s="33"/>
      <c r="B303" s="34"/>
      <c r="C303" s="33"/>
      <c r="D303" s="153" t="s">
        <v>136</v>
      </c>
      <c r="E303" s="33"/>
      <c r="F303" s="154" t="s">
        <v>439</v>
      </c>
      <c r="G303" s="33"/>
      <c r="H303" s="33"/>
      <c r="I303" s="155"/>
      <c r="J303" s="33"/>
      <c r="K303" s="33"/>
      <c r="L303" s="34"/>
      <c r="M303" s="156"/>
      <c r="N303" s="157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136</v>
      </c>
      <c r="AU303" s="18" t="s">
        <v>83</v>
      </c>
    </row>
    <row r="304" spans="2:51" s="13" customFormat="1" ht="11.25">
      <c r="B304" s="158"/>
      <c r="D304" s="159" t="s">
        <v>138</v>
      </c>
      <c r="E304" s="160" t="s">
        <v>1</v>
      </c>
      <c r="F304" s="161" t="s">
        <v>261</v>
      </c>
      <c r="H304" s="162">
        <v>3792.84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138</v>
      </c>
      <c r="AU304" s="160" t="s">
        <v>83</v>
      </c>
      <c r="AV304" s="13" t="s">
        <v>83</v>
      </c>
      <c r="AW304" s="13" t="s">
        <v>32</v>
      </c>
      <c r="AX304" s="13" t="s">
        <v>81</v>
      </c>
      <c r="AY304" s="160" t="s">
        <v>126</v>
      </c>
    </row>
    <row r="305" spans="1:65" s="2" customFormat="1" ht="16.5" customHeight="1">
      <c r="A305" s="33"/>
      <c r="B305" s="139"/>
      <c r="C305" s="140" t="s">
        <v>440</v>
      </c>
      <c r="D305" s="140" t="s">
        <v>129</v>
      </c>
      <c r="E305" s="141" t="s">
        <v>441</v>
      </c>
      <c r="F305" s="142" t="s">
        <v>442</v>
      </c>
      <c r="G305" s="143" t="s">
        <v>132</v>
      </c>
      <c r="H305" s="144">
        <v>3792.84</v>
      </c>
      <c r="I305" s="145"/>
      <c r="J305" s="146">
        <f>ROUND(I305*H305,2)</f>
        <v>0</v>
      </c>
      <c r="K305" s="142" t="s">
        <v>133</v>
      </c>
      <c r="L305" s="34"/>
      <c r="M305" s="147" t="s">
        <v>1</v>
      </c>
      <c r="N305" s="148" t="s">
        <v>41</v>
      </c>
      <c r="O305" s="59"/>
      <c r="P305" s="149">
        <f>O305*H305</f>
        <v>0</v>
      </c>
      <c r="Q305" s="149">
        <v>0.116</v>
      </c>
      <c r="R305" s="149">
        <f>Q305*H305</f>
        <v>439.96944</v>
      </c>
      <c r="S305" s="149">
        <v>0</v>
      </c>
      <c r="T305" s="150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1" t="s">
        <v>134</v>
      </c>
      <c r="AT305" s="151" t="s">
        <v>129</v>
      </c>
      <c r="AU305" s="151" t="s">
        <v>83</v>
      </c>
      <c r="AY305" s="18" t="s">
        <v>126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8" t="s">
        <v>81</v>
      </c>
      <c r="BK305" s="152">
        <f>ROUND(I305*H305,2)</f>
        <v>0</v>
      </c>
      <c r="BL305" s="18" t="s">
        <v>134</v>
      </c>
      <c r="BM305" s="151" t="s">
        <v>443</v>
      </c>
    </row>
    <row r="306" spans="1:47" s="2" customFormat="1" ht="11.25">
      <c r="A306" s="33"/>
      <c r="B306" s="34"/>
      <c r="C306" s="33"/>
      <c r="D306" s="153" t="s">
        <v>136</v>
      </c>
      <c r="E306" s="33"/>
      <c r="F306" s="154" t="s">
        <v>444</v>
      </c>
      <c r="G306" s="33"/>
      <c r="H306" s="33"/>
      <c r="I306" s="155"/>
      <c r="J306" s="33"/>
      <c r="K306" s="33"/>
      <c r="L306" s="34"/>
      <c r="M306" s="156"/>
      <c r="N306" s="157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136</v>
      </c>
      <c r="AU306" s="18" t="s">
        <v>83</v>
      </c>
    </row>
    <row r="307" spans="2:51" s="13" customFormat="1" ht="11.25">
      <c r="B307" s="158"/>
      <c r="D307" s="159" t="s">
        <v>138</v>
      </c>
      <c r="E307" s="160" t="s">
        <v>1</v>
      </c>
      <c r="F307" s="161" t="s">
        <v>261</v>
      </c>
      <c r="H307" s="162">
        <v>3792.84</v>
      </c>
      <c r="I307" s="163"/>
      <c r="L307" s="158"/>
      <c r="M307" s="164"/>
      <c r="N307" s="165"/>
      <c r="O307" s="165"/>
      <c r="P307" s="165"/>
      <c r="Q307" s="165"/>
      <c r="R307" s="165"/>
      <c r="S307" s="165"/>
      <c r="T307" s="166"/>
      <c r="AT307" s="160" t="s">
        <v>138</v>
      </c>
      <c r="AU307" s="160" t="s">
        <v>83</v>
      </c>
      <c r="AV307" s="13" t="s">
        <v>83</v>
      </c>
      <c r="AW307" s="13" t="s">
        <v>32</v>
      </c>
      <c r="AX307" s="13" t="s">
        <v>81</v>
      </c>
      <c r="AY307" s="160" t="s">
        <v>126</v>
      </c>
    </row>
    <row r="308" spans="1:65" s="2" customFormat="1" ht="16.5" customHeight="1">
      <c r="A308" s="33"/>
      <c r="B308" s="139"/>
      <c r="C308" s="140" t="s">
        <v>445</v>
      </c>
      <c r="D308" s="140" t="s">
        <v>129</v>
      </c>
      <c r="E308" s="141" t="s">
        <v>446</v>
      </c>
      <c r="F308" s="142" t="s">
        <v>447</v>
      </c>
      <c r="G308" s="143" t="s">
        <v>132</v>
      </c>
      <c r="H308" s="144">
        <v>3792.84</v>
      </c>
      <c r="I308" s="145"/>
      <c r="J308" s="146">
        <f>ROUND(I308*H308,2)</f>
        <v>0</v>
      </c>
      <c r="K308" s="142" t="s">
        <v>133</v>
      </c>
      <c r="L308" s="34"/>
      <c r="M308" s="147" t="s">
        <v>1</v>
      </c>
      <c r="N308" s="148" t="s">
        <v>41</v>
      </c>
      <c r="O308" s="59"/>
      <c r="P308" s="149">
        <f>O308*H308</f>
        <v>0</v>
      </c>
      <c r="Q308" s="149">
        <v>0.01742</v>
      </c>
      <c r="R308" s="149">
        <f>Q308*H308</f>
        <v>66.0712728</v>
      </c>
      <c r="S308" s="149">
        <v>0</v>
      </c>
      <c r="T308" s="150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1" t="s">
        <v>134</v>
      </c>
      <c r="AT308" s="151" t="s">
        <v>129</v>
      </c>
      <c r="AU308" s="151" t="s">
        <v>83</v>
      </c>
      <c r="AY308" s="18" t="s">
        <v>126</v>
      </c>
      <c r="BE308" s="152">
        <f>IF(N308="základní",J308,0)</f>
        <v>0</v>
      </c>
      <c r="BF308" s="152">
        <f>IF(N308="snížená",J308,0)</f>
        <v>0</v>
      </c>
      <c r="BG308" s="152">
        <f>IF(N308="zákl. přenesená",J308,0)</f>
        <v>0</v>
      </c>
      <c r="BH308" s="152">
        <f>IF(N308="sníž. přenesená",J308,0)</f>
        <v>0</v>
      </c>
      <c r="BI308" s="152">
        <f>IF(N308="nulová",J308,0)</f>
        <v>0</v>
      </c>
      <c r="BJ308" s="18" t="s">
        <v>81</v>
      </c>
      <c r="BK308" s="152">
        <f>ROUND(I308*H308,2)</f>
        <v>0</v>
      </c>
      <c r="BL308" s="18" t="s">
        <v>134</v>
      </c>
      <c r="BM308" s="151" t="s">
        <v>448</v>
      </c>
    </row>
    <row r="309" spans="1:47" s="2" customFormat="1" ht="11.25">
      <c r="A309" s="33"/>
      <c r="B309" s="34"/>
      <c r="C309" s="33"/>
      <c r="D309" s="153" t="s">
        <v>136</v>
      </c>
      <c r="E309" s="33"/>
      <c r="F309" s="154" t="s">
        <v>449</v>
      </c>
      <c r="G309" s="33"/>
      <c r="H309" s="33"/>
      <c r="I309" s="155"/>
      <c r="J309" s="33"/>
      <c r="K309" s="33"/>
      <c r="L309" s="34"/>
      <c r="M309" s="156"/>
      <c r="N309" s="157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136</v>
      </c>
      <c r="AU309" s="18" t="s">
        <v>83</v>
      </c>
    </row>
    <row r="310" spans="2:51" s="13" customFormat="1" ht="11.25">
      <c r="B310" s="158"/>
      <c r="D310" s="159" t="s">
        <v>138</v>
      </c>
      <c r="E310" s="160" t="s">
        <v>1</v>
      </c>
      <c r="F310" s="161" t="s">
        <v>261</v>
      </c>
      <c r="H310" s="162">
        <v>3792.84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138</v>
      </c>
      <c r="AU310" s="160" t="s">
        <v>83</v>
      </c>
      <c r="AV310" s="13" t="s">
        <v>83</v>
      </c>
      <c r="AW310" s="13" t="s">
        <v>32</v>
      </c>
      <c r="AX310" s="13" t="s">
        <v>81</v>
      </c>
      <c r="AY310" s="160" t="s">
        <v>126</v>
      </c>
    </row>
    <row r="311" spans="1:65" s="2" customFormat="1" ht="16.5" customHeight="1">
      <c r="A311" s="33"/>
      <c r="B311" s="139"/>
      <c r="C311" s="140" t="s">
        <v>450</v>
      </c>
      <c r="D311" s="140" t="s">
        <v>129</v>
      </c>
      <c r="E311" s="141" t="s">
        <v>451</v>
      </c>
      <c r="F311" s="142" t="s">
        <v>452</v>
      </c>
      <c r="G311" s="143" t="s">
        <v>172</v>
      </c>
      <c r="H311" s="144">
        <v>2912.66</v>
      </c>
      <c r="I311" s="145"/>
      <c r="J311" s="146">
        <f>ROUND(I311*H311,2)</f>
        <v>0</v>
      </c>
      <c r="K311" s="142" t="s">
        <v>133</v>
      </c>
      <c r="L311" s="34"/>
      <c r="M311" s="147" t="s">
        <v>1</v>
      </c>
      <c r="N311" s="148" t="s">
        <v>41</v>
      </c>
      <c r="O311" s="59"/>
      <c r="P311" s="149">
        <f>O311*H311</f>
        <v>0</v>
      </c>
      <c r="Q311" s="149">
        <v>1E-05</v>
      </c>
      <c r="R311" s="149">
        <f>Q311*H311</f>
        <v>0.029126600000000002</v>
      </c>
      <c r="S311" s="149">
        <v>0</v>
      </c>
      <c r="T311" s="15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1" t="s">
        <v>134</v>
      </c>
      <c r="AT311" s="151" t="s">
        <v>129</v>
      </c>
      <c r="AU311" s="151" t="s">
        <v>83</v>
      </c>
      <c r="AY311" s="18" t="s">
        <v>126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8" t="s">
        <v>81</v>
      </c>
      <c r="BK311" s="152">
        <f>ROUND(I311*H311,2)</f>
        <v>0</v>
      </c>
      <c r="BL311" s="18" t="s">
        <v>134</v>
      </c>
      <c r="BM311" s="151" t="s">
        <v>453</v>
      </c>
    </row>
    <row r="312" spans="1:47" s="2" customFormat="1" ht="11.25">
      <c r="A312" s="33"/>
      <c r="B312" s="34"/>
      <c r="C312" s="33"/>
      <c r="D312" s="153" t="s">
        <v>136</v>
      </c>
      <c r="E312" s="33"/>
      <c r="F312" s="154" t="s">
        <v>454</v>
      </c>
      <c r="G312" s="33"/>
      <c r="H312" s="33"/>
      <c r="I312" s="155"/>
      <c r="J312" s="33"/>
      <c r="K312" s="33"/>
      <c r="L312" s="34"/>
      <c r="M312" s="156"/>
      <c r="N312" s="157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136</v>
      </c>
      <c r="AU312" s="18" t="s">
        <v>83</v>
      </c>
    </row>
    <row r="313" spans="2:51" s="13" customFormat="1" ht="11.25">
      <c r="B313" s="158"/>
      <c r="D313" s="159" t="s">
        <v>138</v>
      </c>
      <c r="E313" s="160" t="s">
        <v>1</v>
      </c>
      <c r="F313" s="161" t="s">
        <v>455</v>
      </c>
      <c r="H313" s="162">
        <v>2912.66</v>
      </c>
      <c r="I313" s="163"/>
      <c r="L313" s="158"/>
      <c r="M313" s="164"/>
      <c r="N313" s="165"/>
      <c r="O313" s="165"/>
      <c r="P313" s="165"/>
      <c r="Q313" s="165"/>
      <c r="R313" s="165"/>
      <c r="S313" s="165"/>
      <c r="T313" s="166"/>
      <c r="AT313" s="160" t="s">
        <v>138</v>
      </c>
      <c r="AU313" s="160" t="s">
        <v>83</v>
      </c>
      <c r="AV313" s="13" t="s">
        <v>83</v>
      </c>
      <c r="AW313" s="13" t="s">
        <v>32</v>
      </c>
      <c r="AX313" s="13" t="s">
        <v>81</v>
      </c>
      <c r="AY313" s="160" t="s">
        <v>126</v>
      </c>
    </row>
    <row r="314" spans="1:65" s="2" customFormat="1" ht="16.5" customHeight="1">
      <c r="A314" s="33"/>
      <c r="B314" s="139"/>
      <c r="C314" s="140" t="s">
        <v>456</v>
      </c>
      <c r="D314" s="140" t="s">
        <v>129</v>
      </c>
      <c r="E314" s="141" t="s">
        <v>457</v>
      </c>
      <c r="F314" s="142" t="s">
        <v>458</v>
      </c>
      <c r="G314" s="143" t="s">
        <v>132</v>
      </c>
      <c r="H314" s="144">
        <v>147.05</v>
      </c>
      <c r="I314" s="145"/>
      <c r="J314" s="146">
        <f>ROUND(I314*H314,2)</f>
        <v>0</v>
      </c>
      <c r="K314" s="142" t="s">
        <v>133</v>
      </c>
      <c r="L314" s="34"/>
      <c r="M314" s="147" t="s">
        <v>1</v>
      </c>
      <c r="N314" s="148" t="s">
        <v>41</v>
      </c>
      <c r="O314" s="59"/>
      <c r="P314" s="149">
        <f>O314*H314</f>
        <v>0</v>
      </c>
      <c r="Q314" s="149">
        <v>0.1018</v>
      </c>
      <c r="R314" s="149">
        <f>Q314*H314</f>
        <v>14.969690000000002</v>
      </c>
      <c r="S314" s="149">
        <v>0</v>
      </c>
      <c r="T314" s="150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1" t="s">
        <v>134</v>
      </c>
      <c r="AT314" s="151" t="s">
        <v>129</v>
      </c>
      <c r="AU314" s="151" t="s">
        <v>83</v>
      </c>
      <c r="AY314" s="18" t="s">
        <v>126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8" t="s">
        <v>81</v>
      </c>
      <c r="BK314" s="152">
        <f>ROUND(I314*H314,2)</f>
        <v>0</v>
      </c>
      <c r="BL314" s="18" t="s">
        <v>134</v>
      </c>
      <c r="BM314" s="151" t="s">
        <v>459</v>
      </c>
    </row>
    <row r="315" spans="1:47" s="2" customFormat="1" ht="11.25">
      <c r="A315" s="33"/>
      <c r="B315" s="34"/>
      <c r="C315" s="33"/>
      <c r="D315" s="153" t="s">
        <v>136</v>
      </c>
      <c r="E315" s="33"/>
      <c r="F315" s="154" t="s">
        <v>460</v>
      </c>
      <c r="G315" s="33"/>
      <c r="H315" s="33"/>
      <c r="I315" s="155"/>
      <c r="J315" s="33"/>
      <c r="K315" s="33"/>
      <c r="L315" s="34"/>
      <c r="M315" s="156"/>
      <c r="N315" s="157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136</v>
      </c>
      <c r="AU315" s="18" t="s">
        <v>83</v>
      </c>
    </row>
    <row r="316" spans="2:63" s="12" customFormat="1" ht="22.9" customHeight="1">
      <c r="B316" s="126"/>
      <c r="D316" s="127" t="s">
        <v>75</v>
      </c>
      <c r="E316" s="137" t="s">
        <v>461</v>
      </c>
      <c r="F316" s="137" t="s">
        <v>462</v>
      </c>
      <c r="I316" s="129"/>
      <c r="J316" s="138">
        <f>BK316</f>
        <v>0</v>
      </c>
      <c r="L316" s="126"/>
      <c r="M316" s="131"/>
      <c r="N316" s="132"/>
      <c r="O316" s="132"/>
      <c r="P316" s="133">
        <f>SUM(P317:P334)</f>
        <v>0</v>
      </c>
      <c r="Q316" s="132"/>
      <c r="R316" s="133">
        <f>SUM(R317:R334)</f>
        <v>9.41434552</v>
      </c>
      <c r="S316" s="132"/>
      <c r="T316" s="134">
        <f>SUM(T317:T334)</f>
        <v>0</v>
      </c>
      <c r="AR316" s="127" t="s">
        <v>81</v>
      </c>
      <c r="AT316" s="135" t="s">
        <v>75</v>
      </c>
      <c r="AU316" s="135" t="s">
        <v>81</v>
      </c>
      <c r="AY316" s="127" t="s">
        <v>126</v>
      </c>
      <c r="BK316" s="136">
        <f>SUM(BK317:BK334)</f>
        <v>0</v>
      </c>
    </row>
    <row r="317" spans="1:65" s="2" customFormat="1" ht="16.5" customHeight="1">
      <c r="A317" s="33"/>
      <c r="B317" s="139"/>
      <c r="C317" s="140" t="s">
        <v>463</v>
      </c>
      <c r="D317" s="140" t="s">
        <v>129</v>
      </c>
      <c r="E317" s="141" t="s">
        <v>464</v>
      </c>
      <c r="F317" s="142" t="s">
        <v>465</v>
      </c>
      <c r="G317" s="143" t="s">
        <v>160</v>
      </c>
      <c r="H317" s="144">
        <v>1.219</v>
      </c>
      <c r="I317" s="145"/>
      <c r="J317" s="146">
        <f>ROUND(I317*H317,2)</f>
        <v>0</v>
      </c>
      <c r="K317" s="142" t="s">
        <v>133</v>
      </c>
      <c r="L317" s="34"/>
      <c r="M317" s="147" t="s">
        <v>1</v>
      </c>
      <c r="N317" s="148" t="s">
        <v>41</v>
      </c>
      <c r="O317" s="59"/>
      <c r="P317" s="149">
        <f>O317*H317</f>
        <v>0</v>
      </c>
      <c r="Q317" s="149">
        <v>2.30102</v>
      </c>
      <c r="R317" s="149">
        <f>Q317*H317</f>
        <v>2.80494338</v>
      </c>
      <c r="S317" s="149">
        <v>0</v>
      </c>
      <c r="T317" s="150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1" t="s">
        <v>134</v>
      </c>
      <c r="AT317" s="151" t="s">
        <v>129</v>
      </c>
      <c r="AU317" s="151" t="s">
        <v>83</v>
      </c>
      <c r="AY317" s="18" t="s">
        <v>126</v>
      </c>
      <c r="BE317" s="152">
        <f>IF(N317="základní",J317,0)</f>
        <v>0</v>
      </c>
      <c r="BF317" s="152">
        <f>IF(N317="snížená",J317,0)</f>
        <v>0</v>
      </c>
      <c r="BG317" s="152">
        <f>IF(N317="zákl. přenesená",J317,0)</f>
        <v>0</v>
      </c>
      <c r="BH317" s="152">
        <f>IF(N317="sníž. přenesená",J317,0)</f>
        <v>0</v>
      </c>
      <c r="BI317" s="152">
        <f>IF(N317="nulová",J317,0)</f>
        <v>0</v>
      </c>
      <c r="BJ317" s="18" t="s">
        <v>81</v>
      </c>
      <c r="BK317" s="152">
        <f>ROUND(I317*H317,2)</f>
        <v>0</v>
      </c>
      <c r="BL317" s="18" t="s">
        <v>134</v>
      </c>
      <c r="BM317" s="151" t="s">
        <v>466</v>
      </c>
    </row>
    <row r="318" spans="1:47" s="2" customFormat="1" ht="11.25">
      <c r="A318" s="33"/>
      <c r="B318" s="34"/>
      <c r="C318" s="33"/>
      <c r="D318" s="153" t="s">
        <v>136</v>
      </c>
      <c r="E318" s="33"/>
      <c r="F318" s="154" t="s">
        <v>467</v>
      </c>
      <c r="G318" s="33"/>
      <c r="H318" s="33"/>
      <c r="I318" s="155"/>
      <c r="J318" s="33"/>
      <c r="K318" s="33"/>
      <c r="L318" s="34"/>
      <c r="M318" s="156"/>
      <c r="N318" s="157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136</v>
      </c>
      <c r="AU318" s="18" t="s">
        <v>83</v>
      </c>
    </row>
    <row r="319" spans="2:51" s="13" customFormat="1" ht="11.25">
      <c r="B319" s="158"/>
      <c r="D319" s="159" t="s">
        <v>138</v>
      </c>
      <c r="E319" s="160" t="s">
        <v>1</v>
      </c>
      <c r="F319" s="161" t="s">
        <v>468</v>
      </c>
      <c r="H319" s="162">
        <v>1.219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138</v>
      </c>
      <c r="AU319" s="160" t="s">
        <v>83</v>
      </c>
      <c r="AV319" s="13" t="s">
        <v>83</v>
      </c>
      <c r="AW319" s="13" t="s">
        <v>32</v>
      </c>
      <c r="AX319" s="13" t="s">
        <v>81</v>
      </c>
      <c r="AY319" s="160" t="s">
        <v>126</v>
      </c>
    </row>
    <row r="320" spans="1:65" s="2" customFormat="1" ht="16.5" customHeight="1">
      <c r="A320" s="33"/>
      <c r="B320" s="139"/>
      <c r="C320" s="190" t="s">
        <v>7</v>
      </c>
      <c r="D320" s="190" t="s">
        <v>282</v>
      </c>
      <c r="E320" s="191" t="s">
        <v>469</v>
      </c>
      <c r="F320" s="192" t="s">
        <v>470</v>
      </c>
      <c r="G320" s="193" t="s">
        <v>132</v>
      </c>
      <c r="H320" s="194">
        <v>12.19</v>
      </c>
      <c r="I320" s="195"/>
      <c r="J320" s="196">
        <f>ROUND(I320*H320,2)</f>
        <v>0</v>
      </c>
      <c r="K320" s="192" t="s">
        <v>1</v>
      </c>
      <c r="L320" s="197"/>
      <c r="M320" s="198" t="s">
        <v>1</v>
      </c>
      <c r="N320" s="199" t="s">
        <v>41</v>
      </c>
      <c r="O320" s="59"/>
      <c r="P320" s="149">
        <f>O320*H320</f>
        <v>0</v>
      </c>
      <c r="Q320" s="149">
        <v>0.0185</v>
      </c>
      <c r="R320" s="149">
        <f>Q320*H320</f>
        <v>0.225515</v>
      </c>
      <c r="S320" s="149">
        <v>0</v>
      </c>
      <c r="T320" s="150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1" t="s">
        <v>285</v>
      </c>
      <c r="AT320" s="151" t="s">
        <v>282</v>
      </c>
      <c r="AU320" s="151" t="s">
        <v>83</v>
      </c>
      <c r="AY320" s="18" t="s">
        <v>126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8" t="s">
        <v>81</v>
      </c>
      <c r="BK320" s="152">
        <f>ROUND(I320*H320,2)</f>
        <v>0</v>
      </c>
      <c r="BL320" s="18" t="s">
        <v>134</v>
      </c>
      <c r="BM320" s="151" t="s">
        <v>471</v>
      </c>
    </row>
    <row r="321" spans="2:51" s="13" customFormat="1" ht="11.25">
      <c r="B321" s="158"/>
      <c r="D321" s="159" t="s">
        <v>138</v>
      </c>
      <c r="E321" s="160" t="s">
        <v>1</v>
      </c>
      <c r="F321" s="161" t="s">
        <v>472</v>
      </c>
      <c r="H321" s="162">
        <v>12.19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138</v>
      </c>
      <c r="AU321" s="160" t="s">
        <v>83</v>
      </c>
      <c r="AV321" s="13" t="s">
        <v>83</v>
      </c>
      <c r="AW321" s="13" t="s">
        <v>32</v>
      </c>
      <c r="AX321" s="13" t="s">
        <v>81</v>
      </c>
      <c r="AY321" s="160" t="s">
        <v>126</v>
      </c>
    </row>
    <row r="322" spans="1:65" s="2" customFormat="1" ht="16.5" customHeight="1">
      <c r="A322" s="33"/>
      <c r="B322" s="139"/>
      <c r="C322" s="140" t="s">
        <v>473</v>
      </c>
      <c r="D322" s="140" t="s">
        <v>129</v>
      </c>
      <c r="E322" s="141" t="s">
        <v>474</v>
      </c>
      <c r="F322" s="142" t="s">
        <v>475</v>
      </c>
      <c r="G322" s="143" t="s">
        <v>160</v>
      </c>
      <c r="H322" s="144">
        <v>1.225</v>
      </c>
      <c r="I322" s="145"/>
      <c r="J322" s="146">
        <f>ROUND(I322*H322,2)</f>
        <v>0</v>
      </c>
      <c r="K322" s="142" t="s">
        <v>133</v>
      </c>
      <c r="L322" s="34"/>
      <c r="M322" s="147" t="s">
        <v>1</v>
      </c>
      <c r="N322" s="148" t="s">
        <v>41</v>
      </c>
      <c r="O322" s="59"/>
      <c r="P322" s="149">
        <f>O322*H322</f>
        <v>0</v>
      </c>
      <c r="Q322" s="149">
        <v>2.50187</v>
      </c>
      <c r="R322" s="149">
        <f>Q322*H322</f>
        <v>3.06479075</v>
      </c>
      <c r="S322" s="149">
        <v>0</v>
      </c>
      <c r="T322" s="15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1" t="s">
        <v>134</v>
      </c>
      <c r="AT322" s="151" t="s">
        <v>129</v>
      </c>
      <c r="AU322" s="151" t="s">
        <v>83</v>
      </c>
      <c r="AY322" s="18" t="s">
        <v>126</v>
      </c>
      <c r="BE322" s="152">
        <f>IF(N322="základní",J322,0)</f>
        <v>0</v>
      </c>
      <c r="BF322" s="152">
        <f>IF(N322="snížená",J322,0)</f>
        <v>0</v>
      </c>
      <c r="BG322" s="152">
        <f>IF(N322="zákl. přenesená",J322,0)</f>
        <v>0</v>
      </c>
      <c r="BH322" s="152">
        <f>IF(N322="sníž. přenesená",J322,0)</f>
        <v>0</v>
      </c>
      <c r="BI322" s="152">
        <f>IF(N322="nulová",J322,0)</f>
        <v>0</v>
      </c>
      <c r="BJ322" s="18" t="s">
        <v>81</v>
      </c>
      <c r="BK322" s="152">
        <f>ROUND(I322*H322,2)</f>
        <v>0</v>
      </c>
      <c r="BL322" s="18" t="s">
        <v>134</v>
      </c>
      <c r="BM322" s="151" t="s">
        <v>476</v>
      </c>
    </row>
    <row r="323" spans="1:47" s="2" customFormat="1" ht="11.25">
      <c r="A323" s="33"/>
      <c r="B323" s="34"/>
      <c r="C323" s="33"/>
      <c r="D323" s="153" t="s">
        <v>136</v>
      </c>
      <c r="E323" s="33"/>
      <c r="F323" s="154" t="s">
        <v>477</v>
      </c>
      <c r="G323" s="33"/>
      <c r="H323" s="33"/>
      <c r="I323" s="155"/>
      <c r="J323" s="33"/>
      <c r="K323" s="33"/>
      <c r="L323" s="34"/>
      <c r="M323" s="156"/>
      <c r="N323" s="157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136</v>
      </c>
      <c r="AU323" s="18" t="s">
        <v>83</v>
      </c>
    </row>
    <row r="324" spans="2:51" s="13" customFormat="1" ht="11.25">
      <c r="B324" s="158"/>
      <c r="D324" s="159" t="s">
        <v>138</v>
      </c>
      <c r="E324" s="160" t="s">
        <v>1</v>
      </c>
      <c r="F324" s="161" t="s">
        <v>478</v>
      </c>
      <c r="H324" s="162">
        <v>1.225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138</v>
      </c>
      <c r="AU324" s="160" t="s">
        <v>83</v>
      </c>
      <c r="AV324" s="13" t="s">
        <v>83</v>
      </c>
      <c r="AW324" s="13" t="s">
        <v>32</v>
      </c>
      <c r="AX324" s="13" t="s">
        <v>81</v>
      </c>
      <c r="AY324" s="160" t="s">
        <v>126</v>
      </c>
    </row>
    <row r="325" spans="1:65" s="2" customFormat="1" ht="16.5" customHeight="1">
      <c r="A325" s="33"/>
      <c r="B325" s="139"/>
      <c r="C325" s="140" t="s">
        <v>479</v>
      </c>
      <c r="D325" s="140" t="s">
        <v>129</v>
      </c>
      <c r="E325" s="141" t="s">
        <v>480</v>
      </c>
      <c r="F325" s="142" t="s">
        <v>481</v>
      </c>
      <c r="G325" s="143" t="s">
        <v>160</v>
      </c>
      <c r="H325" s="144">
        <v>1.319</v>
      </c>
      <c r="I325" s="145"/>
      <c r="J325" s="146">
        <f>ROUND(I325*H325,2)</f>
        <v>0</v>
      </c>
      <c r="K325" s="142" t="s">
        <v>133</v>
      </c>
      <c r="L325" s="34"/>
      <c r="M325" s="147" t="s">
        <v>1</v>
      </c>
      <c r="N325" s="148" t="s">
        <v>41</v>
      </c>
      <c r="O325" s="59"/>
      <c r="P325" s="149">
        <f>O325*H325</f>
        <v>0</v>
      </c>
      <c r="Q325" s="149">
        <v>2.50187</v>
      </c>
      <c r="R325" s="149">
        <f>Q325*H325</f>
        <v>3.29996653</v>
      </c>
      <c r="S325" s="149">
        <v>0</v>
      </c>
      <c r="T325" s="150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1" t="s">
        <v>134</v>
      </c>
      <c r="AT325" s="151" t="s">
        <v>129</v>
      </c>
      <c r="AU325" s="151" t="s">
        <v>83</v>
      </c>
      <c r="AY325" s="18" t="s">
        <v>126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8" t="s">
        <v>81</v>
      </c>
      <c r="BK325" s="152">
        <f>ROUND(I325*H325,2)</f>
        <v>0</v>
      </c>
      <c r="BL325" s="18" t="s">
        <v>134</v>
      </c>
      <c r="BM325" s="151" t="s">
        <v>482</v>
      </c>
    </row>
    <row r="326" spans="1:47" s="2" customFormat="1" ht="11.25">
      <c r="A326" s="33"/>
      <c r="B326" s="34"/>
      <c r="C326" s="33"/>
      <c r="D326" s="153" t="s">
        <v>136</v>
      </c>
      <c r="E326" s="33"/>
      <c r="F326" s="154" t="s">
        <v>483</v>
      </c>
      <c r="G326" s="33"/>
      <c r="H326" s="33"/>
      <c r="I326" s="155"/>
      <c r="J326" s="33"/>
      <c r="K326" s="33"/>
      <c r="L326" s="34"/>
      <c r="M326" s="156"/>
      <c r="N326" s="157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136</v>
      </c>
      <c r="AU326" s="18" t="s">
        <v>83</v>
      </c>
    </row>
    <row r="327" spans="2:51" s="13" customFormat="1" ht="11.25">
      <c r="B327" s="158"/>
      <c r="D327" s="159" t="s">
        <v>138</v>
      </c>
      <c r="E327" s="160" t="s">
        <v>1</v>
      </c>
      <c r="F327" s="161" t="s">
        <v>484</v>
      </c>
      <c r="H327" s="162">
        <v>1.319</v>
      </c>
      <c r="I327" s="163"/>
      <c r="L327" s="158"/>
      <c r="M327" s="164"/>
      <c r="N327" s="165"/>
      <c r="O327" s="165"/>
      <c r="P327" s="165"/>
      <c r="Q327" s="165"/>
      <c r="R327" s="165"/>
      <c r="S327" s="165"/>
      <c r="T327" s="166"/>
      <c r="AT327" s="160" t="s">
        <v>138</v>
      </c>
      <c r="AU327" s="160" t="s">
        <v>83</v>
      </c>
      <c r="AV327" s="13" t="s">
        <v>83</v>
      </c>
      <c r="AW327" s="13" t="s">
        <v>32</v>
      </c>
      <c r="AX327" s="13" t="s">
        <v>81</v>
      </c>
      <c r="AY327" s="160" t="s">
        <v>126</v>
      </c>
    </row>
    <row r="328" spans="1:65" s="2" customFormat="1" ht="16.5" customHeight="1">
      <c r="A328" s="33"/>
      <c r="B328" s="139"/>
      <c r="C328" s="140" t="s">
        <v>485</v>
      </c>
      <c r="D328" s="140" t="s">
        <v>129</v>
      </c>
      <c r="E328" s="141" t="s">
        <v>486</v>
      </c>
      <c r="F328" s="142" t="s">
        <v>487</v>
      </c>
      <c r="G328" s="143" t="s">
        <v>160</v>
      </c>
      <c r="H328" s="144">
        <v>1.319</v>
      </c>
      <c r="I328" s="145"/>
      <c r="J328" s="146">
        <f>ROUND(I328*H328,2)</f>
        <v>0</v>
      </c>
      <c r="K328" s="142" t="s">
        <v>133</v>
      </c>
      <c r="L328" s="34"/>
      <c r="M328" s="147" t="s">
        <v>1</v>
      </c>
      <c r="N328" s="148" t="s">
        <v>41</v>
      </c>
      <c r="O328" s="59"/>
      <c r="P328" s="149">
        <f>O328*H328</f>
        <v>0</v>
      </c>
      <c r="Q328" s="149">
        <v>0</v>
      </c>
      <c r="R328" s="149">
        <f>Q328*H328</f>
        <v>0</v>
      </c>
      <c r="S328" s="149">
        <v>0</v>
      </c>
      <c r="T328" s="150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1" t="s">
        <v>134</v>
      </c>
      <c r="AT328" s="151" t="s">
        <v>129</v>
      </c>
      <c r="AU328" s="151" t="s">
        <v>83</v>
      </c>
      <c r="AY328" s="18" t="s">
        <v>126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8" t="s">
        <v>81</v>
      </c>
      <c r="BK328" s="152">
        <f>ROUND(I328*H328,2)</f>
        <v>0</v>
      </c>
      <c r="BL328" s="18" t="s">
        <v>134</v>
      </c>
      <c r="BM328" s="151" t="s">
        <v>488</v>
      </c>
    </row>
    <row r="329" spans="1:47" s="2" customFormat="1" ht="11.25">
      <c r="A329" s="33"/>
      <c r="B329" s="34"/>
      <c r="C329" s="33"/>
      <c r="D329" s="153" t="s">
        <v>136</v>
      </c>
      <c r="E329" s="33"/>
      <c r="F329" s="154" t="s">
        <v>489</v>
      </c>
      <c r="G329" s="33"/>
      <c r="H329" s="33"/>
      <c r="I329" s="155"/>
      <c r="J329" s="33"/>
      <c r="K329" s="33"/>
      <c r="L329" s="34"/>
      <c r="M329" s="156"/>
      <c r="N329" s="157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136</v>
      </c>
      <c r="AU329" s="18" t="s">
        <v>83</v>
      </c>
    </row>
    <row r="330" spans="1:65" s="2" customFormat="1" ht="16.5" customHeight="1">
      <c r="A330" s="33"/>
      <c r="B330" s="139"/>
      <c r="C330" s="140" t="s">
        <v>490</v>
      </c>
      <c r="D330" s="140" t="s">
        <v>129</v>
      </c>
      <c r="E330" s="141" t="s">
        <v>491</v>
      </c>
      <c r="F330" s="142" t="s">
        <v>492</v>
      </c>
      <c r="G330" s="143" t="s">
        <v>160</v>
      </c>
      <c r="H330" s="144">
        <v>1.319</v>
      </c>
      <c r="I330" s="145"/>
      <c r="J330" s="146">
        <f>ROUND(I330*H330,2)</f>
        <v>0</v>
      </c>
      <c r="K330" s="142" t="s">
        <v>133</v>
      </c>
      <c r="L330" s="34"/>
      <c r="M330" s="147" t="s">
        <v>1</v>
      </c>
      <c r="N330" s="148" t="s">
        <v>41</v>
      </c>
      <c r="O330" s="59"/>
      <c r="P330" s="149">
        <f>O330*H330</f>
        <v>0</v>
      </c>
      <c r="Q330" s="149">
        <v>0</v>
      </c>
      <c r="R330" s="149">
        <f>Q330*H330</f>
        <v>0</v>
      </c>
      <c r="S330" s="149">
        <v>0</v>
      </c>
      <c r="T330" s="150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1" t="s">
        <v>134</v>
      </c>
      <c r="AT330" s="151" t="s">
        <v>129</v>
      </c>
      <c r="AU330" s="151" t="s">
        <v>83</v>
      </c>
      <c r="AY330" s="18" t="s">
        <v>126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8" t="s">
        <v>81</v>
      </c>
      <c r="BK330" s="152">
        <f>ROUND(I330*H330,2)</f>
        <v>0</v>
      </c>
      <c r="BL330" s="18" t="s">
        <v>134</v>
      </c>
      <c r="BM330" s="151" t="s">
        <v>493</v>
      </c>
    </row>
    <row r="331" spans="1:47" s="2" customFormat="1" ht="11.25">
      <c r="A331" s="33"/>
      <c r="B331" s="34"/>
      <c r="C331" s="33"/>
      <c r="D331" s="153" t="s">
        <v>136</v>
      </c>
      <c r="E331" s="33"/>
      <c r="F331" s="154" t="s">
        <v>494</v>
      </c>
      <c r="G331" s="33"/>
      <c r="H331" s="33"/>
      <c r="I331" s="155"/>
      <c r="J331" s="33"/>
      <c r="K331" s="33"/>
      <c r="L331" s="34"/>
      <c r="M331" s="156"/>
      <c r="N331" s="157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136</v>
      </c>
      <c r="AU331" s="18" t="s">
        <v>83</v>
      </c>
    </row>
    <row r="332" spans="1:65" s="2" customFormat="1" ht="16.5" customHeight="1">
      <c r="A332" s="33"/>
      <c r="B332" s="139"/>
      <c r="C332" s="140" t="s">
        <v>495</v>
      </c>
      <c r="D332" s="140" t="s">
        <v>129</v>
      </c>
      <c r="E332" s="141" t="s">
        <v>496</v>
      </c>
      <c r="F332" s="142" t="s">
        <v>497</v>
      </c>
      <c r="G332" s="143" t="s">
        <v>265</v>
      </c>
      <c r="H332" s="144">
        <v>0.018</v>
      </c>
      <c r="I332" s="145"/>
      <c r="J332" s="146">
        <f>ROUND(I332*H332,2)</f>
        <v>0</v>
      </c>
      <c r="K332" s="142" t="s">
        <v>133</v>
      </c>
      <c r="L332" s="34"/>
      <c r="M332" s="147" t="s">
        <v>1</v>
      </c>
      <c r="N332" s="148" t="s">
        <v>41</v>
      </c>
      <c r="O332" s="59"/>
      <c r="P332" s="149">
        <f>O332*H332</f>
        <v>0</v>
      </c>
      <c r="Q332" s="149">
        <v>1.06277</v>
      </c>
      <c r="R332" s="149">
        <f>Q332*H332</f>
        <v>0.01912986</v>
      </c>
      <c r="S332" s="149">
        <v>0</v>
      </c>
      <c r="T332" s="15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1" t="s">
        <v>134</v>
      </c>
      <c r="AT332" s="151" t="s">
        <v>129</v>
      </c>
      <c r="AU332" s="151" t="s">
        <v>83</v>
      </c>
      <c r="AY332" s="18" t="s">
        <v>126</v>
      </c>
      <c r="BE332" s="152">
        <f>IF(N332="základní",J332,0)</f>
        <v>0</v>
      </c>
      <c r="BF332" s="152">
        <f>IF(N332="snížená",J332,0)</f>
        <v>0</v>
      </c>
      <c r="BG332" s="152">
        <f>IF(N332="zákl. přenesená",J332,0)</f>
        <v>0</v>
      </c>
      <c r="BH332" s="152">
        <f>IF(N332="sníž. přenesená",J332,0)</f>
        <v>0</v>
      </c>
      <c r="BI332" s="152">
        <f>IF(N332="nulová",J332,0)</f>
        <v>0</v>
      </c>
      <c r="BJ332" s="18" t="s">
        <v>81</v>
      </c>
      <c r="BK332" s="152">
        <f>ROUND(I332*H332,2)</f>
        <v>0</v>
      </c>
      <c r="BL332" s="18" t="s">
        <v>134</v>
      </c>
      <c r="BM332" s="151" t="s">
        <v>498</v>
      </c>
    </row>
    <row r="333" spans="1:47" s="2" customFormat="1" ht="11.25">
      <c r="A333" s="33"/>
      <c r="B333" s="34"/>
      <c r="C333" s="33"/>
      <c r="D333" s="153" t="s">
        <v>136</v>
      </c>
      <c r="E333" s="33"/>
      <c r="F333" s="154" t="s">
        <v>499</v>
      </c>
      <c r="G333" s="33"/>
      <c r="H333" s="33"/>
      <c r="I333" s="155"/>
      <c r="J333" s="33"/>
      <c r="K333" s="33"/>
      <c r="L333" s="34"/>
      <c r="M333" s="156"/>
      <c r="N333" s="157"/>
      <c r="O333" s="59"/>
      <c r="P333" s="59"/>
      <c r="Q333" s="59"/>
      <c r="R333" s="59"/>
      <c r="S333" s="59"/>
      <c r="T333" s="60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136</v>
      </c>
      <c r="AU333" s="18" t="s">
        <v>83</v>
      </c>
    </row>
    <row r="334" spans="2:51" s="13" customFormat="1" ht="11.25">
      <c r="B334" s="158"/>
      <c r="D334" s="159" t="s">
        <v>138</v>
      </c>
      <c r="E334" s="160" t="s">
        <v>1</v>
      </c>
      <c r="F334" s="161" t="s">
        <v>500</v>
      </c>
      <c r="H334" s="162">
        <v>0.018</v>
      </c>
      <c r="I334" s="163"/>
      <c r="L334" s="158"/>
      <c r="M334" s="164"/>
      <c r="N334" s="165"/>
      <c r="O334" s="165"/>
      <c r="P334" s="165"/>
      <c r="Q334" s="165"/>
      <c r="R334" s="165"/>
      <c r="S334" s="165"/>
      <c r="T334" s="166"/>
      <c r="AT334" s="160" t="s">
        <v>138</v>
      </c>
      <c r="AU334" s="160" t="s">
        <v>83</v>
      </c>
      <c r="AV334" s="13" t="s">
        <v>83</v>
      </c>
      <c r="AW334" s="13" t="s">
        <v>32</v>
      </c>
      <c r="AX334" s="13" t="s">
        <v>81</v>
      </c>
      <c r="AY334" s="160" t="s">
        <v>126</v>
      </c>
    </row>
    <row r="335" spans="2:63" s="12" customFormat="1" ht="22.9" customHeight="1">
      <c r="B335" s="126"/>
      <c r="D335" s="127" t="s">
        <v>75</v>
      </c>
      <c r="E335" s="137" t="s">
        <v>285</v>
      </c>
      <c r="F335" s="137" t="s">
        <v>501</v>
      </c>
      <c r="I335" s="129"/>
      <c r="J335" s="138">
        <f>BK335</f>
        <v>0</v>
      </c>
      <c r="L335" s="126"/>
      <c r="M335" s="131"/>
      <c r="N335" s="132"/>
      <c r="O335" s="132"/>
      <c r="P335" s="133">
        <f>SUM(P336:P387)</f>
        <v>0</v>
      </c>
      <c r="Q335" s="132"/>
      <c r="R335" s="133">
        <f>SUM(R336:R387)</f>
        <v>2.46916912</v>
      </c>
      <c r="S335" s="132"/>
      <c r="T335" s="134">
        <f>SUM(T336:T387)</f>
        <v>0</v>
      </c>
      <c r="AR335" s="127" t="s">
        <v>81</v>
      </c>
      <c r="AT335" s="135" t="s">
        <v>75</v>
      </c>
      <c r="AU335" s="135" t="s">
        <v>81</v>
      </c>
      <c r="AY335" s="127" t="s">
        <v>126</v>
      </c>
      <c r="BK335" s="136">
        <f>SUM(BK336:BK387)</f>
        <v>0</v>
      </c>
    </row>
    <row r="336" spans="1:65" s="2" customFormat="1" ht="16.5" customHeight="1">
      <c r="A336" s="33"/>
      <c r="B336" s="139"/>
      <c r="C336" s="140" t="s">
        <v>502</v>
      </c>
      <c r="D336" s="140" t="s">
        <v>129</v>
      </c>
      <c r="E336" s="141" t="s">
        <v>503</v>
      </c>
      <c r="F336" s="142" t="s">
        <v>504</v>
      </c>
      <c r="G336" s="143" t="s">
        <v>172</v>
      </c>
      <c r="H336" s="144">
        <v>3</v>
      </c>
      <c r="I336" s="145"/>
      <c r="J336" s="146">
        <f>ROUND(I336*H336,2)</f>
        <v>0</v>
      </c>
      <c r="K336" s="142" t="s">
        <v>133</v>
      </c>
      <c r="L336" s="34"/>
      <c r="M336" s="147" t="s">
        <v>1</v>
      </c>
      <c r="N336" s="148" t="s">
        <v>41</v>
      </c>
      <c r="O336" s="59"/>
      <c r="P336" s="149">
        <f>O336*H336</f>
        <v>0</v>
      </c>
      <c r="Q336" s="149">
        <v>0</v>
      </c>
      <c r="R336" s="149">
        <f>Q336*H336</f>
        <v>0</v>
      </c>
      <c r="S336" s="149">
        <v>0</v>
      </c>
      <c r="T336" s="150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1" t="s">
        <v>134</v>
      </c>
      <c r="AT336" s="151" t="s">
        <v>129</v>
      </c>
      <c r="AU336" s="151" t="s">
        <v>83</v>
      </c>
      <c r="AY336" s="18" t="s">
        <v>126</v>
      </c>
      <c r="BE336" s="152">
        <f>IF(N336="základní",J336,0)</f>
        <v>0</v>
      </c>
      <c r="BF336" s="152">
        <f>IF(N336="snížená",J336,0)</f>
        <v>0</v>
      </c>
      <c r="BG336" s="152">
        <f>IF(N336="zákl. přenesená",J336,0)</f>
        <v>0</v>
      </c>
      <c r="BH336" s="152">
        <f>IF(N336="sníž. přenesená",J336,0)</f>
        <v>0</v>
      </c>
      <c r="BI336" s="152">
        <f>IF(N336="nulová",J336,0)</f>
        <v>0</v>
      </c>
      <c r="BJ336" s="18" t="s">
        <v>81</v>
      </c>
      <c r="BK336" s="152">
        <f>ROUND(I336*H336,2)</f>
        <v>0</v>
      </c>
      <c r="BL336" s="18" t="s">
        <v>134</v>
      </c>
      <c r="BM336" s="151" t="s">
        <v>505</v>
      </c>
    </row>
    <row r="337" spans="1:47" s="2" customFormat="1" ht="11.25">
      <c r="A337" s="33"/>
      <c r="B337" s="34"/>
      <c r="C337" s="33"/>
      <c r="D337" s="153" t="s">
        <v>136</v>
      </c>
      <c r="E337" s="33"/>
      <c r="F337" s="154" t="s">
        <v>506</v>
      </c>
      <c r="G337" s="33"/>
      <c r="H337" s="33"/>
      <c r="I337" s="155"/>
      <c r="J337" s="33"/>
      <c r="K337" s="33"/>
      <c r="L337" s="34"/>
      <c r="M337" s="156"/>
      <c r="N337" s="157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136</v>
      </c>
      <c r="AU337" s="18" t="s">
        <v>83</v>
      </c>
    </row>
    <row r="338" spans="2:51" s="13" customFormat="1" ht="11.25">
      <c r="B338" s="158"/>
      <c r="D338" s="159" t="s">
        <v>138</v>
      </c>
      <c r="E338" s="160" t="s">
        <v>1</v>
      </c>
      <c r="F338" s="161" t="s">
        <v>199</v>
      </c>
      <c r="H338" s="162">
        <v>3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138</v>
      </c>
      <c r="AU338" s="160" t="s">
        <v>83</v>
      </c>
      <c r="AV338" s="13" t="s">
        <v>83</v>
      </c>
      <c r="AW338" s="13" t="s">
        <v>32</v>
      </c>
      <c r="AX338" s="13" t="s">
        <v>81</v>
      </c>
      <c r="AY338" s="160" t="s">
        <v>126</v>
      </c>
    </row>
    <row r="339" spans="1:65" s="2" customFormat="1" ht="16.5" customHeight="1">
      <c r="A339" s="33"/>
      <c r="B339" s="139"/>
      <c r="C339" s="190" t="s">
        <v>507</v>
      </c>
      <c r="D339" s="190" t="s">
        <v>282</v>
      </c>
      <c r="E339" s="191" t="s">
        <v>508</v>
      </c>
      <c r="F339" s="192" t="s">
        <v>509</v>
      </c>
      <c r="G339" s="193" t="s">
        <v>172</v>
      </c>
      <c r="H339" s="194">
        <v>3.045</v>
      </c>
      <c r="I339" s="195"/>
      <c r="J339" s="196">
        <f>ROUND(I339*H339,2)</f>
        <v>0</v>
      </c>
      <c r="K339" s="192" t="s">
        <v>133</v>
      </c>
      <c r="L339" s="197"/>
      <c r="M339" s="198" t="s">
        <v>1</v>
      </c>
      <c r="N339" s="199" t="s">
        <v>41</v>
      </c>
      <c r="O339" s="59"/>
      <c r="P339" s="149">
        <f>O339*H339</f>
        <v>0</v>
      </c>
      <c r="Q339" s="149">
        <v>0.00067</v>
      </c>
      <c r="R339" s="149">
        <f>Q339*H339</f>
        <v>0.00204015</v>
      </c>
      <c r="S339" s="149">
        <v>0</v>
      </c>
      <c r="T339" s="15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1" t="s">
        <v>285</v>
      </c>
      <c r="AT339" s="151" t="s">
        <v>282</v>
      </c>
      <c r="AU339" s="151" t="s">
        <v>83</v>
      </c>
      <c r="AY339" s="18" t="s">
        <v>126</v>
      </c>
      <c r="BE339" s="152">
        <f>IF(N339="základní",J339,0)</f>
        <v>0</v>
      </c>
      <c r="BF339" s="152">
        <f>IF(N339="snížená",J339,0)</f>
        <v>0</v>
      </c>
      <c r="BG339" s="152">
        <f>IF(N339="zákl. přenesená",J339,0)</f>
        <v>0</v>
      </c>
      <c r="BH339" s="152">
        <f>IF(N339="sníž. přenesená",J339,0)</f>
        <v>0</v>
      </c>
      <c r="BI339" s="152">
        <f>IF(N339="nulová",J339,0)</f>
        <v>0</v>
      </c>
      <c r="BJ339" s="18" t="s">
        <v>81</v>
      </c>
      <c r="BK339" s="152">
        <f>ROUND(I339*H339,2)</f>
        <v>0</v>
      </c>
      <c r="BL339" s="18" t="s">
        <v>134</v>
      </c>
      <c r="BM339" s="151" t="s">
        <v>510</v>
      </c>
    </row>
    <row r="340" spans="2:51" s="13" customFormat="1" ht="11.25">
      <c r="B340" s="158"/>
      <c r="D340" s="159" t="s">
        <v>138</v>
      </c>
      <c r="E340" s="160" t="s">
        <v>1</v>
      </c>
      <c r="F340" s="161" t="s">
        <v>199</v>
      </c>
      <c r="H340" s="162">
        <v>3</v>
      </c>
      <c r="I340" s="163"/>
      <c r="L340" s="158"/>
      <c r="M340" s="164"/>
      <c r="N340" s="165"/>
      <c r="O340" s="165"/>
      <c r="P340" s="165"/>
      <c r="Q340" s="165"/>
      <c r="R340" s="165"/>
      <c r="S340" s="165"/>
      <c r="T340" s="166"/>
      <c r="AT340" s="160" t="s">
        <v>138</v>
      </c>
      <c r="AU340" s="160" t="s">
        <v>83</v>
      </c>
      <c r="AV340" s="13" t="s">
        <v>83</v>
      </c>
      <c r="AW340" s="13" t="s">
        <v>32</v>
      </c>
      <c r="AX340" s="13" t="s">
        <v>76</v>
      </c>
      <c r="AY340" s="160" t="s">
        <v>126</v>
      </c>
    </row>
    <row r="341" spans="2:51" s="13" customFormat="1" ht="11.25">
      <c r="B341" s="158"/>
      <c r="D341" s="159" t="s">
        <v>138</v>
      </c>
      <c r="E341" s="160" t="s">
        <v>1</v>
      </c>
      <c r="F341" s="161" t="s">
        <v>511</v>
      </c>
      <c r="H341" s="162">
        <v>3.045</v>
      </c>
      <c r="I341" s="163"/>
      <c r="L341" s="158"/>
      <c r="M341" s="164"/>
      <c r="N341" s="165"/>
      <c r="O341" s="165"/>
      <c r="P341" s="165"/>
      <c r="Q341" s="165"/>
      <c r="R341" s="165"/>
      <c r="S341" s="165"/>
      <c r="T341" s="166"/>
      <c r="AT341" s="160" t="s">
        <v>138</v>
      </c>
      <c r="AU341" s="160" t="s">
        <v>83</v>
      </c>
      <c r="AV341" s="13" t="s">
        <v>83</v>
      </c>
      <c r="AW341" s="13" t="s">
        <v>32</v>
      </c>
      <c r="AX341" s="13" t="s">
        <v>81</v>
      </c>
      <c r="AY341" s="160" t="s">
        <v>126</v>
      </c>
    </row>
    <row r="342" spans="1:65" s="2" customFormat="1" ht="16.5" customHeight="1">
      <c r="A342" s="33"/>
      <c r="B342" s="139"/>
      <c r="C342" s="140" t="s">
        <v>512</v>
      </c>
      <c r="D342" s="140" t="s">
        <v>129</v>
      </c>
      <c r="E342" s="141" t="s">
        <v>513</v>
      </c>
      <c r="F342" s="142" t="s">
        <v>514</v>
      </c>
      <c r="G342" s="143" t="s">
        <v>172</v>
      </c>
      <c r="H342" s="144">
        <v>8</v>
      </c>
      <c r="I342" s="145"/>
      <c r="J342" s="146">
        <f>ROUND(I342*H342,2)</f>
        <v>0</v>
      </c>
      <c r="K342" s="142" t="s">
        <v>133</v>
      </c>
      <c r="L342" s="34"/>
      <c r="M342" s="147" t="s">
        <v>1</v>
      </c>
      <c r="N342" s="148" t="s">
        <v>41</v>
      </c>
      <c r="O342" s="59"/>
      <c r="P342" s="149">
        <f>O342*H342</f>
        <v>0</v>
      </c>
      <c r="Q342" s="149">
        <v>0</v>
      </c>
      <c r="R342" s="149">
        <f>Q342*H342</f>
        <v>0</v>
      </c>
      <c r="S342" s="149">
        <v>0</v>
      </c>
      <c r="T342" s="150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1" t="s">
        <v>134</v>
      </c>
      <c r="AT342" s="151" t="s">
        <v>129</v>
      </c>
      <c r="AU342" s="151" t="s">
        <v>83</v>
      </c>
      <c r="AY342" s="18" t="s">
        <v>126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8" t="s">
        <v>81</v>
      </c>
      <c r="BK342" s="152">
        <f>ROUND(I342*H342,2)</f>
        <v>0</v>
      </c>
      <c r="BL342" s="18" t="s">
        <v>134</v>
      </c>
      <c r="BM342" s="151" t="s">
        <v>515</v>
      </c>
    </row>
    <row r="343" spans="1:47" s="2" customFormat="1" ht="11.25">
      <c r="A343" s="33"/>
      <c r="B343" s="34"/>
      <c r="C343" s="33"/>
      <c r="D343" s="153" t="s">
        <v>136</v>
      </c>
      <c r="E343" s="33"/>
      <c r="F343" s="154" t="s">
        <v>516</v>
      </c>
      <c r="G343" s="33"/>
      <c r="H343" s="33"/>
      <c r="I343" s="155"/>
      <c r="J343" s="33"/>
      <c r="K343" s="33"/>
      <c r="L343" s="34"/>
      <c r="M343" s="156"/>
      <c r="N343" s="157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136</v>
      </c>
      <c r="AU343" s="18" t="s">
        <v>83</v>
      </c>
    </row>
    <row r="344" spans="2:51" s="13" customFormat="1" ht="11.25">
      <c r="B344" s="158"/>
      <c r="D344" s="159" t="s">
        <v>138</v>
      </c>
      <c r="E344" s="160" t="s">
        <v>1</v>
      </c>
      <c r="F344" s="161" t="s">
        <v>285</v>
      </c>
      <c r="H344" s="162">
        <v>8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138</v>
      </c>
      <c r="AU344" s="160" t="s">
        <v>83</v>
      </c>
      <c r="AV344" s="13" t="s">
        <v>83</v>
      </c>
      <c r="AW344" s="13" t="s">
        <v>32</v>
      </c>
      <c r="AX344" s="13" t="s">
        <v>81</v>
      </c>
      <c r="AY344" s="160" t="s">
        <v>126</v>
      </c>
    </row>
    <row r="345" spans="1:65" s="2" customFormat="1" ht="16.5" customHeight="1">
      <c r="A345" s="33"/>
      <c r="B345" s="139"/>
      <c r="C345" s="190" t="s">
        <v>517</v>
      </c>
      <c r="D345" s="190" t="s">
        <v>282</v>
      </c>
      <c r="E345" s="191" t="s">
        <v>518</v>
      </c>
      <c r="F345" s="192" t="s">
        <v>519</v>
      </c>
      <c r="G345" s="193" t="s">
        <v>172</v>
      </c>
      <c r="H345" s="194">
        <v>8.12</v>
      </c>
      <c r="I345" s="195"/>
      <c r="J345" s="196">
        <f>ROUND(I345*H345,2)</f>
        <v>0</v>
      </c>
      <c r="K345" s="192" t="s">
        <v>133</v>
      </c>
      <c r="L345" s="197"/>
      <c r="M345" s="198" t="s">
        <v>1</v>
      </c>
      <c r="N345" s="199" t="s">
        <v>41</v>
      </c>
      <c r="O345" s="59"/>
      <c r="P345" s="149">
        <f>O345*H345</f>
        <v>0</v>
      </c>
      <c r="Q345" s="149">
        <v>0.00106</v>
      </c>
      <c r="R345" s="149">
        <f>Q345*H345</f>
        <v>0.008607199999999999</v>
      </c>
      <c r="S345" s="149">
        <v>0</v>
      </c>
      <c r="T345" s="15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1" t="s">
        <v>285</v>
      </c>
      <c r="AT345" s="151" t="s">
        <v>282</v>
      </c>
      <c r="AU345" s="151" t="s">
        <v>83</v>
      </c>
      <c r="AY345" s="18" t="s">
        <v>126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8" t="s">
        <v>81</v>
      </c>
      <c r="BK345" s="152">
        <f>ROUND(I345*H345,2)</f>
        <v>0</v>
      </c>
      <c r="BL345" s="18" t="s">
        <v>134</v>
      </c>
      <c r="BM345" s="151" t="s">
        <v>520</v>
      </c>
    </row>
    <row r="346" spans="2:51" s="13" customFormat="1" ht="11.25">
      <c r="B346" s="158"/>
      <c r="D346" s="159" t="s">
        <v>138</v>
      </c>
      <c r="E346" s="160" t="s">
        <v>1</v>
      </c>
      <c r="F346" s="161" t="s">
        <v>521</v>
      </c>
      <c r="H346" s="162">
        <v>8.12</v>
      </c>
      <c r="I346" s="163"/>
      <c r="L346" s="158"/>
      <c r="M346" s="164"/>
      <c r="N346" s="165"/>
      <c r="O346" s="165"/>
      <c r="P346" s="165"/>
      <c r="Q346" s="165"/>
      <c r="R346" s="165"/>
      <c r="S346" s="165"/>
      <c r="T346" s="166"/>
      <c r="AT346" s="160" t="s">
        <v>138</v>
      </c>
      <c r="AU346" s="160" t="s">
        <v>83</v>
      </c>
      <c r="AV346" s="13" t="s">
        <v>83</v>
      </c>
      <c r="AW346" s="13" t="s">
        <v>32</v>
      </c>
      <c r="AX346" s="13" t="s">
        <v>81</v>
      </c>
      <c r="AY346" s="160" t="s">
        <v>126</v>
      </c>
    </row>
    <row r="347" spans="1:65" s="2" customFormat="1" ht="21.75" customHeight="1">
      <c r="A347" s="33"/>
      <c r="B347" s="139"/>
      <c r="C347" s="140" t="s">
        <v>522</v>
      </c>
      <c r="D347" s="140" t="s">
        <v>129</v>
      </c>
      <c r="E347" s="141" t="s">
        <v>523</v>
      </c>
      <c r="F347" s="142" t="s">
        <v>524</v>
      </c>
      <c r="G347" s="143" t="s">
        <v>172</v>
      </c>
      <c r="H347" s="144">
        <v>135.9</v>
      </c>
      <c r="I347" s="145"/>
      <c r="J347" s="146">
        <f>ROUND(I347*H347,2)</f>
        <v>0</v>
      </c>
      <c r="K347" s="142" t="s">
        <v>133</v>
      </c>
      <c r="L347" s="34"/>
      <c r="M347" s="147" t="s">
        <v>1</v>
      </c>
      <c r="N347" s="148" t="s">
        <v>41</v>
      </c>
      <c r="O347" s="59"/>
      <c r="P347" s="149">
        <f>O347*H347</f>
        <v>0</v>
      </c>
      <c r="Q347" s="149">
        <v>1E-05</v>
      </c>
      <c r="R347" s="149">
        <f>Q347*H347</f>
        <v>0.0013590000000000002</v>
      </c>
      <c r="S347" s="149">
        <v>0</v>
      </c>
      <c r="T347" s="150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51" t="s">
        <v>134</v>
      </c>
      <c r="AT347" s="151" t="s">
        <v>129</v>
      </c>
      <c r="AU347" s="151" t="s">
        <v>83</v>
      </c>
      <c r="AY347" s="18" t="s">
        <v>126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8" t="s">
        <v>81</v>
      </c>
      <c r="BK347" s="152">
        <f>ROUND(I347*H347,2)</f>
        <v>0</v>
      </c>
      <c r="BL347" s="18" t="s">
        <v>134</v>
      </c>
      <c r="BM347" s="151" t="s">
        <v>525</v>
      </c>
    </row>
    <row r="348" spans="1:47" s="2" customFormat="1" ht="11.25">
      <c r="A348" s="33"/>
      <c r="B348" s="34"/>
      <c r="C348" s="33"/>
      <c r="D348" s="153" t="s">
        <v>136</v>
      </c>
      <c r="E348" s="33"/>
      <c r="F348" s="154" t="s">
        <v>526</v>
      </c>
      <c r="G348" s="33"/>
      <c r="H348" s="33"/>
      <c r="I348" s="155"/>
      <c r="J348" s="33"/>
      <c r="K348" s="33"/>
      <c r="L348" s="34"/>
      <c r="M348" s="156"/>
      <c r="N348" s="157"/>
      <c r="O348" s="59"/>
      <c r="P348" s="59"/>
      <c r="Q348" s="59"/>
      <c r="R348" s="59"/>
      <c r="S348" s="59"/>
      <c r="T348" s="60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8" t="s">
        <v>136</v>
      </c>
      <c r="AU348" s="18" t="s">
        <v>83</v>
      </c>
    </row>
    <row r="349" spans="2:51" s="13" customFormat="1" ht="11.25">
      <c r="B349" s="158"/>
      <c r="D349" s="159" t="s">
        <v>138</v>
      </c>
      <c r="E349" s="160" t="s">
        <v>1</v>
      </c>
      <c r="F349" s="161" t="s">
        <v>527</v>
      </c>
      <c r="H349" s="162">
        <v>135.9</v>
      </c>
      <c r="I349" s="163"/>
      <c r="L349" s="158"/>
      <c r="M349" s="164"/>
      <c r="N349" s="165"/>
      <c r="O349" s="165"/>
      <c r="P349" s="165"/>
      <c r="Q349" s="165"/>
      <c r="R349" s="165"/>
      <c r="S349" s="165"/>
      <c r="T349" s="166"/>
      <c r="AT349" s="160" t="s">
        <v>138</v>
      </c>
      <c r="AU349" s="160" t="s">
        <v>83</v>
      </c>
      <c r="AV349" s="13" t="s">
        <v>83</v>
      </c>
      <c r="AW349" s="13" t="s">
        <v>32</v>
      </c>
      <c r="AX349" s="13" t="s">
        <v>81</v>
      </c>
      <c r="AY349" s="160" t="s">
        <v>126</v>
      </c>
    </row>
    <row r="350" spans="1:65" s="2" customFormat="1" ht="16.5" customHeight="1">
      <c r="A350" s="33"/>
      <c r="B350" s="139"/>
      <c r="C350" s="190" t="s">
        <v>528</v>
      </c>
      <c r="D350" s="190" t="s">
        <v>282</v>
      </c>
      <c r="E350" s="191" t="s">
        <v>529</v>
      </c>
      <c r="F350" s="192" t="s">
        <v>530</v>
      </c>
      <c r="G350" s="193" t="s">
        <v>172</v>
      </c>
      <c r="H350" s="194">
        <v>139.977</v>
      </c>
      <c r="I350" s="195"/>
      <c r="J350" s="196">
        <f>ROUND(I350*H350,2)</f>
        <v>0</v>
      </c>
      <c r="K350" s="192" t="s">
        <v>133</v>
      </c>
      <c r="L350" s="197"/>
      <c r="M350" s="198" t="s">
        <v>1</v>
      </c>
      <c r="N350" s="199" t="s">
        <v>41</v>
      </c>
      <c r="O350" s="59"/>
      <c r="P350" s="149">
        <f>O350*H350</f>
        <v>0</v>
      </c>
      <c r="Q350" s="149">
        <v>0.00241</v>
      </c>
      <c r="R350" s="149">
        <f>Q350*H350</f>
        <v>0.33734457</v>
      </c>
      <c r="S350" s="149">
        <v>0</v>
      </c>
      <c r="T350" s="150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1" t="s">
        <v>285</v>
      </c>
      <c r="AT350" s="151" t="s">
        <v>282</v>
      </c>
      <c r="AU350" s="151" t="s">
        <v>83</v>
      </c>
      <c r="AY350" s="18" t="s">
        <v>126</v>
      </c>
      <c r="BE350" s="152">
        <f>IF(N350="základní",J350,0)</f>
        <v>0</v>
      </c>
      <c r="BF350" s="152">
        <f>IF(N350="snížená",J350,0)</f>
        <v>0</v>
      </c>
      <c r="BG350" s="152">
        <f>IF(N350="zákl. přenesená",J350,0)</f>
        <v>0</v>
      </c>
      <c r="BH350" s="152">
        <f>IF(N350="sníž. přenesená",J350,0)</f>
        <v>0</v>
      </c>
      <c r="BI350" s="152">
        <f>IF(N350="nulová",J350,0)</f>
        <v>0</v>
      </c>
      <c r="BJ350" s="18" t="s">
        <v>81</v>
      </c>
      <c r="BK350" s="152">
        <f>ROUND(I350*H350,2)</f>
        <v>0</v>
      </c>
      <c r="BL350" s="18" t="s">
        <v>134</v>
      </c>
      <c r="BM350" s="151" t="s">
        <v>531</v>
      </c>
    </row>
    <row r="351" spans="2:51" s="13" customFormat="1" ht="11.25">
      <c r="B351" s="158"/>
      <c r="D351" s="159" t="s">
        <v>138</v>
      </c>
      <c r="E351" s="160" t="s">
        <v>1</v>
      </c>
      <c r="F351" s="161" t="s">
        <v>532</v>
      </c>
      <c r="H351" s="162">
        <v>139.977</v>
      </c>
      <c r="I351" s="163"/>
      <c r="L351" s="158"/>
      <c r="M351" s="164"/>
      <c r="N351" s="165"/>
      <c r="O351" s="165"/>
      <c r="P351" s="165"/>
      <c r="Q351" s="165"/>
      <c r="R351" s="165"/>
      <c r="S351" s="165"/>
      <c r="T351" s="166"/>
      <c r="AT351" s="160" t="s">
        <v>138</v>
      </c>
      <c r="AU351" s="160" t="s">
        <v>83</v>
      </c>
      <c r="AV351" s="13" t="s">
        <v>83</v>
      </c>
      <c r="AW351" s="13" t="s">
        <v>32</v>
      </c>
      <c r="AX351" s="13" t="s">
        <v>81</v>
      </c>
      <c r="AY351" s="160" t="s">
        <v>126</v>
      </c>
    </row>
    <row r="352" spans="1:65" s="2" customFormat="1" ht="21.75" customHeight="1">
      <c r="A352" s="33"/>
      <c r="B352" s="139"/>
      <c r="C352" s="140" t="s">
        <v>533</v>
      </c>
      <c r="D352" s="140" t="s">
        <v>129</v>
      </c>
      <c r="E352" s="141" t="s">
        <v>534</v>
      </c>
      <c r="F352" s="142" t="s">
        <v>535</v>
      </c>
      <c r="G352" s="143" t="s">
        <v>172</v>
      </c>
      <c r="H352" s="144">
        <v>72</v>
      </c>
      <c r="I352" s="145"/>
      <c r="J352" s="146">
        <f>ROUND(I352*H352,2)</f>
        <v>0</v>
      </c>
      <c r="K352" s="142" t="s">
        <v>133</v>
      </c>
      <c r="L352" s="34"/>
      <c r="M352" s="147" t="s">
        <v>1</v>
      </c>
      <c r="N352" s="148" t="s">
        <v>41</v>
      </c>
      <c r="O352" s="59"/>
      <c r="P352" s="149">
        <f>O352*H352</f>
        <v>0</v>
      </c>
      <c r="Q352" s="149">
        <v>1E-05</v>
      </c>
      <c r="R352" s="149">
        <f>Q352*H352</f>
        <v>0.00072</v>
      </c>
      <c r="S352" s="149">
        <v>0</v>
      </c>
      <c r="T352" s="150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1" t="s">
        <v>134</v>
      </c>
      <c r="AT352" s="151" t="s">
        <v>129</v>
      </c>
      <c r="AU352" s="151" t="s">
        <v>83</v>
      </c>
      <c r="AY352" s="18" t="s">
        <v>126</v>
      </c>
      <c r="BE352" s="152">
        <f>IF(N352="základní",J352,0)</f>
        <v>0</v>
      </c>
      <c r="BF352" s="152">
        <f>IF(N352="snížená",J352,0)</f>
        <v>0</v>
      </c>
      <c r="BG352" s="152">
        <f>IF(N352="zákl. přenesená",J352,0)</f>
        <v>0</v>
      </c>
      <c r="BH352" s="152">
        <f>IF(N352="sníž. přenesená",J352,0)</f>
        <v>0</v>
      </c>
      <c r="BI352" s="152">
        <f>IF(N352="nulová",J352,0)</f>
        <v>0</v>
      </c>
      <c r="BJ352" s="18" t="s">
        <v>81</v>
      </c>
      <c r="BK352" s="152">
        <f>ROUND(I352*H352,2)</f>
        <v>0</v>
      </c>
      <c r="BL352" s="18" t="s">
        <v>134</v>
      </c>
      <c r="BM352" s="151" t="s">
        <v>536</v>
      </c>
    </row>
    <row r="353" spans="1:47" s="2" customFormat="1" ht="11.25">
      <c r="A353" s="33"/>
      <c r="B353" s="34"/>
      <c r="C353" s="33"/>
      <c r="D353" s="153" t="s">
        <v>136</v>
      </c>
      <c r="E353" s="33"/>
      <c r="F353" s="154" t="s">
        <v>537</v>
      </c>
      <c r="G353" s="33"/>
      <c r="H353" s="33"/>
      <c r="I353" s="155"/>
      <c r="J353" s="33"/>
      <c r="K353" s="33"/>
      <c r="L353" s="34"/>
      <c r="M353" s="156"/>
      <c r="N353" s="157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136</v>
      </c>
      <c r="AU353" s="18" t="s">
        <v>83</v>
      </c>
    </row>
    <row r="354" spans="2:51" s="13" customFormat="1" ht="11.25">
      <c r="B354" s="158"/>
      <c r="D354" s="159" t="s">
        <v>138</v>
      </c>
      <c r="E354" s="160" t="s">
        <v>1</v>
      </c>
      <c r="F354" s="161" t="s">
        <v>538</v>
      </c>
      <c r="H354" s="162">
        <v>72</v>
      </c>
      <c r="I354" s="163"/>
      <c r="L354" s="158"/>
      <c r="M354" s="164"/>
      <c r="N354" s="165"/>
      <c r="O354" s="165"/>
      <c r="P354" s="165"/>
      <c r="Q354" s="165"/>
      <c r="R354" s="165"/>
      <c r="S354" s="165"/>
      <c r="T354" s="166"/>
      <c r="AT354" s="160" t="s">
        <v>138</v>
      </c>
      <c r="AU354" s="160" t="s">
        <v>83</v>
      </c>
      <c r="AV354" s="13" t="s">
        <v>83</v>
      </c>
      <c r="AW354" s="13" t="s">
        <v>32</v>
      </c>
      <c r="AX354" s="13" t="s">
        <v>81</v>
      </c>
      <c r="AY354" s="160" t="s">
        <v>126</v>
      </c>
    </row>
    <row r="355" spans="1:65" s="2" customFormat="1" ht="16.5" customHeight="1">
      <c r="A355" s="33"/>
      <c r="B355" s="139"/>
      <c r="C355" s="190" t="s">
        <v>539</v>
      </c>
      <c r="D355" s="190" t="s">
        <v>282</v>
      </c>
      <c r="E355" s="191" t="s">
        <v>540</v>
      </c>
      <c r="F355" s="192" t="s">
        <v>541</v>
      </c>
      <c r="G355" s="193" t="s">
        <v>172</v>
      </c>
      <c r="H355" s="194">
        <v>74.16</v>
      </c>
      <c r="I355" s="195"/>
      <c r="J355" s="196">
        <f>ROUND(I355*H355,2)</f>
        <v>0</v>
      </c>
      <c r="K355" s="192" t="s">
        <v>133</v>
      </c>
      <c r="L355" s="197"/>
      <c r="M355" s="198" t="s">
        <v>1</v>
      </c>
      <c r="N355" s="199" t="s">
        <v>41</v>
      </c>
      <c r="O355" s="59"/>
      <c r="P355" s="149">
        <f>O355*H355</f>
        <v>0</v>
      </c>
      <c r="Q355" s="149">
        <v>0.00382</v>
      </c>
      <c r="R355" s="149">
        <f>Q355*H355</f>
        <v>0.28329119999999997</v>
      </c>
      <c r="S355" s="149">
        <v>0</v>
      </c>
      <c r="T355" s="150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1" t="s">
        <v>285</v>
      </c>
      <c r="AT355" s="151" t="s">
        <v>282</v>
      </c>
      <c r="AU355" s="151" t="s">
        <v>83</v>
      </c>
      <c r="AY355" s="18" t="s">
        <v>126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8" t="s">
        <v>81</v>
      </c>
      <c r="BK355" s="152">
        <f>ROUND(I355*H355,2)</f>
        <v>0</v>
      </c>
      <c r="BL355" s="18" t="s">
        <v>134</v>
      </c>
      <c r="BM355" s="151" t="s">
        <v>542</v>
      </c>
    </row>
    <row r="356" spans="2:51" s="13" customFormat="1" ht="11.25">
      <c r="B356" s="158"/>
      <c r="D356" s="159" t="s">
        <v>138</v>
      </c>
      <c r="E356" s="160" t="s">
        <v>1</v>
      </c>
      <c r="F356" s="161" t="s">
        <v>543</v>
      </c>
      <c r="H356" s="162">
        <v>74.16</v>
      </c>
      <c r="I356" s="163"/>
      <c r="L356" s="158"/>
      <c r="M356" s="164"/>
      <c r="N356" s="165"/>
      <c r="O356" s="165"/>
      <c r="P356" s="165"/>
      <c r="Q356" s="165"/>
      <c r="R356" s="165"/>
      <c r="S356" s="165"/>
      <c r="T356" s="166"/>
      <c r="AT356" s="160" t="s">
        <v>138</v>
      </c>
      <c r="AU356" s="160" t="s">
        <v>83</v>
      </c>
      <c r="AV356" s="13" t="s">
        <v>83</v>
      </c>
      <c r="AW356" s="13" t="s">
        <v>32</v>
      </c>
      <c r="AX356" s="13" t="s">
        <v>81</v>
      </c>
      <c r="AY356" s="160" t="s">
        <v>126</v>
      </c>
    </row>
    <row r="357" spans="1:65" s="2" customFormat="1" ht="21.75" customHeight="1">
      <c r="A357" s="33"/>
      <c r="B357" s="139"/>
      <c r="C357" s="140" t="s">
        <v>544</v>
      </c>
      <c r="D357" s="140" t="s">
        <v>129</v>
      </c>
      <c r="E357" s="141" t="s">
        <v>545</v>
      </c>
      <c r="F357" s="142" t="s">
        <v>546</v>
      </c>
      <c r="G357" s="143" t="s">
        <v>172</v>
      </c>
      <c r="H357" s="144">
        <v>52.5</v>
      </c>
      <c r="I357" s="145"/>
      <c r="J357" s="146">
        <f>ROUND(I357*H357,2)</f>
        <v>0</v>
      </c>
      <c r="K357" s="142" t="s">
        <v>133</v>
      </c>
      <c r="L357" s="34"/>
      <c r="M357" s="147" t="s">
        <v>1</v>
      </c>
      <c r="N357" s="148" t="s">
        <v>41</v>
      </c>
      <c r="O357" s="59"/>
      <c r="P357" s="149">
        <f>O357*H357</f>
        <v>0</v>
      </c>
      <c r="Q357" s="149">
        <v>2E-05</v>
      </c>
      <c r="R357" s="149">
        <f>Q357*H357</f>
        <v>0.0010500000000000002</v>
      </c>
      <c r="S357" s="149">
        <v>0</v>
      </c>
      <c r="T357" s="15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1" t="s">
        <v>134</v>
      </c>
      <c r="AT357" s="151" t="s">
        <v>129</v>
      </c>
      <c r="AU357" s="151" t="s">
        <v>83</v>
      </c>
      <c r="AY357" s="18" t="s">
        <v>126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8" t="s">
        <v>81</v>
      </c>
      <c r="BK357" s="152">
        <f>ROUND(I357*H357,2)</f>
        <v>0</v>
      </c>
      <c r="BL357" s="18" t="s">
        <v>134</v>
      </c>
      <c r="BM357" s="151" t="s">
        <v>547</v>
      </c>
    </row>
    <row r="358" spans="1:47" s="2" customFormat="1" ht="11.25">
      <c r="A358" s="33"/>
      <c r="B358" s="34"/>
      <c r="C358" s="33"/>
      <c r="D358" s="153" t="s">
        <v>136</v>
      </c>
      <c r="E358" s="33"/>
      <c r="F358" s="154" t="s">
        <v>548</v>
      </c>
      <c r="G358" s="33"/>
      <c r="H358" s="33"/>
      <c r="I358" s="155"/>
      <c r="J358" s="33"/>
      <c r="K358" s="33"/>
      <c r="L358" s="34"/>
      <c r="M358" s="156"/>
      <c r="N358" s="157"/>
      <c r="O358" s="59"/>
      <c r="P358" s="59"/>
      <c r="Q358" s="59"/>
      <c r="R358" s="59"/>
      <c r="S358" s="59"/>
      <c r="T358" s="60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136</v>
      </c>
      <c r="AU358" s="18" t="s">
        <v>83</v>
      </c>
    </row>
    <row r="359" spans="2:51" s="13" customFormat="1" ht="11.25">
      <c r="B359" s="158"/>
      <c r="D359" s="159" t="s">
        <v>138</v>
      </c>
      <c r="E359" s="160" t="s">
        <v>1</v>
      </c>
      <c r="F359" s="161" t="s">
        <v>549</v>
      </c>
      <c r="H359" s="162">
        <v>52.5</v>
      </c>
      <c r="I359" s="163"/>
      <c r="L359" s="158"/>
      <c r="M359" s="164"/>
      <c r="N359" s="165"/>
      <c r="O359" s="165"/>
      <c r="P359" s="165"/>
      <c r="Q359" s="165"/>
      <c r="R359" s="165"/>
      <c r="S359" s="165"/>
      <c r="T359" s="166"/>
      <c r="AT359" s="160" t="s">
        <v>138</v>
      </c>
      <c r="AU359" s="160" t="s">
        <v>83</v>
      </c>
      <c r="AV359" s="13" t="s">
        <v>83</v>
      </c>
      <c r="AW359" s="13" t="s">
        <v>32</v>
      </c>
      <c r="AX359" s="13" t="s">
        <v>81</v>
      </c>
      <c r="AY359" s="160" t="s">
        <v>126</v>
      </c>
    </row>
    <row r="360" spans="1:65" s="2" customFormat="1" ht="16.5" customHeight="1">
      <c r="A360" s="33"/>
      <c r="B360" s="139"/>
      <c r="C360" s="190" t="s">
        <v>550</v>
      </c>
      <c r="D360" s="190" t="s">
        <v>282</v>
      </c>
      <c r="E360" s="191" t="s">
        <v>551</v>
      </c>
      <c r="F360" s="192" t="s">
        <v>552</v>
      </c>
      <c r="G360" s="193" t="s">
        <v>172</v>
      </c>
      <c r="H360" s="194">
        <v>54.075</v>
      </c>
      <c r="I360" s="195"/>
      <c r="J360" s="196">
        <f>ROUND(I360*H360,2)</f>
        <v>0</v>
      </c>
      <c r="K360" s="192" t="s">
        <v>133</v>
      </c>
      <c r="L360" s="197"/>
      <c r="M360" s="198" t="s">
        <v>1</v>
      </c>
      <c r="N360" s="199" t="s">
        <v>41</v>
      </c>
      <c r="O360" s="59"/>
      <c r="P360" s="149">
        <f>O360*H360</f>
        <v>0</v>
      </c>
      <c r="Q360" s="149">
        <v>0.01596</v>
      </c>
      <c r="R360" s="149">
        <f>Q360*H360</f>
        <v>0.8630369999999999</v>
      </c>
      <c r="S360" s="149">
        <v>0</v>
      </c>
      <c r="T360" s="15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1" t="s">
        <v>285</v>
      </c>
      <c r="AT360" s="151" t="s">
        <v>282</v>
      </c>
      <c r="AU360" s="151" t="s">
        <v>83</v>
      </c>
      <c r="AY360" s="18" t="s">
        <v>126</v>
      </c>
      <c r="BE360" s="152">
        <f>IF(N360="základní",J360,0)</f>
        <v>0</v>
      </c>
      <c r="BF360" s="152">
        <f>IF(N360="snížená",J360,0)</f>
        <v>0</v>
      </c>
      <c r="BG360" s="152">
        <f>IF(N360="zákl. přenesená",J360,0)</f>
        <v>0</v>
      </c>
      <c r="BH360" s="152">
        <f>IF(N360="sníž. přenesená",J360,0)</f>
        <v>0</v>
      </c>
      <c r="BI360" s="152">
        <f>IF(N360="nulová",J360,0)</f>
        <v>0</v>
      </c>
      <c r="BJ360" s="18" t="s">
        <v>81</v>
      </c>
      <c r="BK360" s="152">
        <f>ROUND(I360*H360,2)</f>
        <v>0</v>
      </c>
      <c r="BL360" s="18" t="s">
        <v>134</v>
      </c>
      <c r="BM360" s="151" t="s">
        <v>553</v>
      </c>
    </row>
    <row r="361" spans="2:51" s="13" customFormat="1" ht="11.25">
      <c r="B361" s="158"/>
      <c r="D361" s="159" t="s">
        <v>138</v>
      </c>
      <c r="E361" s="160" t="s">
        <v>1</v>
      </c>
      <c r="F361" s="161" t="s">
        <v>554</v>
      </c>
      <c r="H361" s="162">
        <v>54.075</v>
      </c>
      <c r="I361" s="163"/>
      <c r="L361" s="158"/>
      <c r="M361" s="164"/>
      <c r="N361" s="165"/>
      <c r="O361" s="165"/>
      <c r="P361" s="165"/>
      <c r="Q361" s="165"/>
      <c r="R361" s="165"/>
      <c r="S361" s="165"/>
      <c r="T361" s="166"/>
      <c r="AT361" s="160" t="s">
        <v>138</v>
      </c>
      <c r="AU361" s="160" t="s">
        <v>83</v>
      </c>
      <c r="AV361" s="13" t="s">
        <v>83</v>
      </c>
      <c r="AW361" s="13" t="s">
        <v>32</v>
      </c>
      <c r="AX361" s="13" t="s">
        <v>81</v>
      </c>
      <c r="AY361" s="160" t="s">
        <v>126</v>
      </c>
    </row>
    <row r="362" spans="1:65" s="2" customFormat="1" ht="16.5" customHeight="1">
      <c r="A362" s="33"/>
      <c r="B362" s="139"/>
      <c r="C362" s="140" t="s">
        <v>555</v>
      </c>
      <c r="D362" s="140" t="s">
        <v>129</v>
      </c>
      <c r="E362" s="141" t="s">
        <v>556</v>
      </c>
      <c r="F362" s="142" t="s">
        <v>557</v>
      </c>
      <c r="G362" s="143" t="s">
        <v>367</v>
      </c>
      <c r="H362" s="144">
        <v>5</v>
      </c>
      <c r="I362" s="145"/>
      <c r="J362" s="146">
        <f>ROUND(I362*H362,2)</f>
        <v>0</v>
      </c>
      <c r="K362" s="142" t="s">
        <v>133</v>
      </c>
      <c r="L362" s="34"/>
      <c r="M362" s="147" t="s">
        <v>1</v>
      </c>
      <c r="N362" s="148" t="s">
        <v>41</v>
      </c>
      <c r="O362" s="59"/>
      <c r="P362" s="149">
        <f>O362*H362</f>
        <v>0</v>
      </c>
      <c r="Q362" s="149">
        <v>0</v>
      </c>
      <c r="R362" s="149">
        <f>Q362*H362</f>
        <v>0</v>
      </c>
      <c r="S362" s="149">
        <v>0</v>
      </c>
      <c r="T362" s="150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1" t="s">
        <v>134</v>
      </c>
      <c r="AT362" s="151" t="s">
        <v>129</v>
      </c>
      <c r="AU362" s="151" t="s">
        <v>83</v>
      </c>
      <c r="AY362" s="18" t="s">
        <v>126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8" t="s">
        <v>81</v>
      </c>
      <c r="BK362" s="152">
        <f>ROUND(I362*H362,2)</f>
        <v>0</v>
      </c>
      <c r="BL362" s="18" t="s">
        <v>134</v>
      </c>
      <c r="BM362" s="151" t="s">
        <v>558</v>
      </c>
    </row>
    <row r="363" spans="1:47" s="2" customFormat="1" ht="11.25">
      <c r="A363" s="33"/>
      <c r="B363" s="34"/>
      <c r="C363" s="33"/>
      <c r="D363" s="153" t="s">
        <v>136</v>
      </c>
      <c r="E363" s="33"/>
      <c r="F363" s="154" t="s">
        <v>559</v>
      </c>
      <c r="G363" s="33"/>
      <c r="H363" s="33"/>
      <c r="I363" s="155"/>
      <c r="J363" s="33"/>
      <c r="K363" s="33"/>
      <c r="L363" s="34"/>
      <c r="M363" s="156"/>
      <c r="N363" s="157"/>
      <c r="O363" s="59"/>
      <c r="P363" s="59"/>
      <c r="Q363" s="59"/>
      <c r="R363" s="59"/>
      <c r="S363" s="59"/>
      <c r="T363" s="60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8" t="s">
        <v>136</v>
      </c>
      <c r="AU363" s="18" t="s">
        <v>83</v>
      </c>
    </row>
    <row r="364" spans="1:65" s="2" customFormat="1" ht="16.5" customHeight="1">
      <c r="A364" s="33"/>
      <c r="B364" s="139"/>
      <c r="C364" s="190" t="s">
        <v>560</v>
      </c>
      <c r="D364" s="190" t="s">
        <v>282</v>
      </c>
      <c r="E364" s="191" t="s">
        <v>561</v>
      </c>
      <c r="F364" s="192" t="s">
        <v>562</v>
      </c>
      <c r="G364" s="193" t="s">
        <v>367</v>
      </c>
      <c r="H364" s="194">
        <v>5</v>
      </c>
      <c r="I364" s="195"/>
      <c r="J364" s="196">
        <f>ROUND(I364*H364,2)</f>
        <v>0</v>
      </c>
      <c r="K364" s="192" t="s">
        <v>133</v>
      </c>
      <c r="L364" s="197"/>
      <c r="M364" s="198" t="s">
        <v>1</v>
      </c>
      <c r="N364" s="199" t="s">
        <v>41</v>
      </c>
      <c r="O364" s="59"/>
      <c r="P364" s="149">
        <f>O364*H364</f>
        <v>0</v>
      </c>
      <c r="Q364" s="149">
        <v>0.00032</v>
      </c>
      <c r="R364" s="149">
        <f>Q364*H364</f>
        <v>0.0016</v>
      </c>
      <c r="S364" s="149">
        <v>0</v>
      </c>
      <c r="T364" s="150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1" t="s">
        <v>285</v>
      </c>
      <c r="AT364" s="151" t="s">
        <v>282</v>
      </c>
      <c r="AU364" s="151" t="s">
        <v>83</v>
      </c>
      <c r="AY364" s="18" t="s">
        <v>126</v>
      </c>
      <c r="BE364" s="152">
        <f>IF(N364="základní",J364,0)</f>
        <v>0</v>
      </c>
      <c r="BF364" s="152">
        <f>IF(N364="snížená",J364,0)</f>
        <v>0</v>
      </c>
      <c r="BG364" s="152">
        <f>IF(N364="zákl. přenesená",J364,0)</f>
        <v>0</v>
      </c>
      <c r="BH364" s="152">
        <f>IF(N364="sníž. přenesená",J364,0)</f>
        <v>0</v>
      </c>
      <c r="BI364" s="152">
        <f>IF(N364="nulová",J364,0)</f>
        <v>0</v>
      </c>
      <c r="BJ364" s="18" t="s">
        <v>81</v>
      </c>
      <c r="BK364" s="152">
        <f>ROUND(I364*H364,2)</f>
        <v>0</v>
      </c>
      <c r="BL364" s="18" t="s">
        <v>134</v>
      </c>
      <c r="BM364" s="151" t="s">
        <v>563</v>
      </c>
    </row>
    <row r="365" spans="1:65" s="2" customFormat="1" ht="16.5" customHeight="1">
      <c r="A365" s="33"/>
      <c r="B365" s="139"/>
      <c r="C365" s="140" t="s">
        <v>564</v>
      </c>
      <c r="D365" s="140" t="s">
        <v>129</v>
      </c>
      <c r="E365" s="141" t="s">
        <v>565</v>
      </c>
      <c r="F365" s="142" t="s">
        <v>566</v>
      </c>
      <c r="G365" s="143" t="s">
        <v>367</v>
      </c>
      <c r="H365" s="144">
        <v>2</v>
      </c>
      <c r="I365" s="145"/>
      <c r="J365" s="146">
        <f>ROUND(I365*H365,2)</f>
        <v>0</v>
      </c>
      <c r="K365" s="142" t="s">
        <v>133</v>
      </c>
      <c r="L365" s="34"/>
      <c r="M365" s="147" t="s">
        <v>1</v>
      </c>
      <c r="N365" s="148" t="s">
        <v>41</v>
      </c>
      <c r="O365" s="59"/>
      <c r="P365" s="149">
        <f>O365*H365</f>
        <v>0</v>
      </c>
      <c r="Q365" s="149">
        <v>0.00072</v>
      </c>
      <c r="R365" s="149">
        <f>Q365*H365</f>
        <v>0.00144</v>
      </c>
      <c r="S365" s="149">
        <v>0</v>
      </c>
      <c r="T365" s="150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1" t="s">
        <v>134</v>
      </c>
      <c r="AT365" s="151" t="s">
        <v>129</v>
      </c>
      <c r="AU365" s="151" t="s">
        <v>83</v>
      </c>
      <c r="AY365" s="18" t="s">
        <v>126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8" t="s">
        <v>81</v>
      </c>
      <c r="BK365" s="152">
        <f>ROUND(I365*H365,2)</f>
        <v>0</v>
      </c>
      <c r="BL365" s="18" t="s">
        <v>134</v>
      </c>
      <c r="BM365" s="151" t="s">
        <v>567</v>
      </c>
    </row>
    <row r="366" spans="1:47" s="2" customFormat="1" ht="11.25">
      <c r="A366" s="33"/>
      <c r="B366" s="34"/>
      <c r="C366" s="33"/>
      <c r="D366" s="153" t="s">
        <v>136</v>
      </c>
      <c r="E366" s="33"/>
      <c r="F366" s="154" t="s">
        <v>568</v>
      </c>
      <c r="G366" s="33"/>
      <c r="H366" s="33"/>
      <c r="I366" s="155"/>
      <c r="J366" s="33"/>
      <c r="K366" s="33"/>
      <c r="L366" s="34"/>
      <c r="M366" s="156"/>
      <c r="N366" s="157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136</v>
      </c>
      <c r="AU366" s="18" t="s">
        <v>83</v>
      </c>
    </row>
    <row r="367" spans="1:65" s="2" customFormat="1" ht="16.5" customHeight="1">
      <c r="A367" s="33"/>
      <c r="B367" s="139"/>
      <c r="C367" s="190" t="s">
        <v>569</v>
      </c>
      <c r="D367" s="190" t="s">
        <v>282</v>
      </c>
      <c r="E367" s="191" t="s">
        <v>570</v>
      </c>
      <c r="F367" s="192" t="s">
        <v>571</v>
      </c>
      <c r="G367" s="193" t="s">
        <v>367</v>
      </c>
      <c r="H367" s="194">
        <v>1</v>
      </c>
      <c r="I367" s="195"/>
      <c r="J367" s="196">
        <f>ROUND(I367*H367,2)</f>
        <v>0</v>
      </c>
      <c r="K367" s="192" t="s">
        <v>133</v>
      </c>
      <c r="L367" s="197"/>
      <c r="M367" s="198" t="s">
        <v>1</v>
      </c>
      <c r="N367" s="199" t="s">
        <v>41</v>
      </c>
      <c r="O367" s="59"/>
      <c r="P367" s="149">
        <f>O367*H367</f>
        <v>0</v>
      </c>
      <c r="Q367" s="149">
        <v>0.0102</v>
      </c>
      <c r="R367" s="149">
        <f>Q367*H367</f>
        <v>0.0102</v>
      </c>
      <c r="S367" s="149">
        <v>0</v>
      </c>
      <c r="T367" s="150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1" t="s">
        <v>285</v>
      </c>
      <c r="AT367" s="151" t="s">
        <v>282</v>
      </c>
      <c r="AU367" s="151" t="s">
        <v>83</v>
      </c>
      <c r="AY367" s="18" t="s">
        <v>126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8" t="s">
        <v>81</v>
      </c>
      <c r="BK367" s="152">
        <f>ROUND(I367*H367,2)</f>
        <v>0</v>
      </c>
      <c r="BL367" s="18" t="s">
        <v>134</v>
      </c>
      <c r="BM367" s="151" t="s">
        <v>572</v>
      </c>
    </row>
    <row r="368" spans="1:65" s="2" customFormat="1" ht="16.5" customHeight="1">
      <c r="A368" s="33"/>
      <c r="B368" s="139"/>
      <c r="C368" s="190" t="s">
        <v>573</v>
      </c>
      <c r="D368" s="190" t="s">
        <v>282</v>
      </c>
      <c r="E368" s="191" t="s">
        <v>574</v>
      </c>
      <c r="F368" s="192" t="s">
        <v>575</v>
      </c>
      <c r="G368" s="193" t="s">
        <v>367</v>
      </c>
      <c r="H368" s="194">
        <v>1</v>
      </c>
      <c r="I368" s="195"/>
      <c r="J368" s="196">
        <f>ROUND(I368*H368,2)</f>
        <v>0</v>
      </c>
      <c r="K368" s="192" t="s">
        <v>133</v>
      </c>
      <c r="L368" s="197"/>
      <c r="M368" s="198" t="s">
        <v>1</v>
      </c>
      <c r="N368" s="199" t="s">
        <v>41</v>
      </c>
      <c r="O368" s="59"/>
      <c r="P368" s="149">
        <f>O368*H368</f>
        <v>0</v>
      </c>
      <c r="Q368" s="149">
        <v>0.014</v>
      </c>
      <c r="R368" s="149">
        <f>Q368*H368</f>
        <v>0.014</v>
      </c>
      <c r="S368" s="149">
        <v>0</v>
      </c>
      <c r="T368" s="150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1" t="s">
        <v>285</v>
      </c>
      <c r="AT368" s="151" t="s">
        <v>282</v>
      </c>
      <c r="AU368" s="151" t="s">
        <v>83</v>
      </c>
      <c r="AY368" s="18" t="s">
        <v>126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8" t="s">
        <v>81</v>
      </c>
      <c r="BK368" s="152">
        <f>ROUND(I368*H368,2)</f>
        <v>0</v>
      </c>
      <c r="BL368" s="18" t="s">
        <v>134</v>
      </c>
      <c r="BM368" s="151" t="s">
        <v>576</v>
      </c>
    </row>
    <row r="369" spans="1:65" s="2" customFormat="1" ht="16.5" customHeight="1">
      <c r="A369" s="33"/>
      <c r="B369" s="139"/>
      <c r="C369" s="140" t="s">
        <v>577</v>
      </c>
      <c r="D369" s="140" t="s">
        <v>129</v>
      </c>
      <c r="E369" s="141" t="s">
        <v>578</v>
      </c>
      <c r="F369" s="142" t="s">
        <v>579</v>
      </c>
      <c r="G369" s="143" t="s">
        <v>367</v>
      </c>
      <c r="H369" s="144">
        <v>2</v>
      </c>
      <c r="I369" s="145"/>
      <c r="J369" s="146">
        <f>ROUND(I369*H369,2)</f>
        <v>0</v>
      </c>
      <c r="K369" s="142" t="s">
        <v>133</v>
      </c>
      <c r="L369" s="34"/>
      <c r="M369" s="147" t="s">
        <v>1</v>
      </c>
      <c r="N369" s="148" t="s">
        <v>41</v>
      </c>
      <c r="O369" s="59"/>
      <c r="P369" s="149">
        <f>O369*H369</f>
        <v>0</v>
      </c>
      <c r="Q369" s="149">
        <v>0.00072</v>
      </c>
      <c r="R369" s="149">
        <f>Q369*H369</f>
        <v>0.00144</v>
      </c>
      <c r="S369" s="149">
        <v>0</v>
      </c>
      <c r="T369" s="150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1" t="s">
        <v>134</v>
      </c>
      <c r="AT369" s="151" t="s">
        <v>129</v>
      </c>
      <c r="AU369" s="151" t="s">
        <v>83</v>
      </c>
      <c r="AY369" s="18" t="s">
        <v>126</v>
      </c>
      <c r="BE369" s="152">
        <f>IF(N369="základní",J369,0)</f>
        <v>0</v>
      </c>
      <c r="BF369" s="152">
        <f>IF(N369="snížená",J369,0)</f>
        <v>0</v>
      </c>
      <c r="BG369" s="152">
        <f>IF(N369="zákl. přenesená",J369,0)</f>
        <v>0</v>
      </c>
      <c r="BH369" s="152">
        <f>IF(N369="sníž. přenesená",J369,0)</f>
        <v>0</v>
      </c>
      <c r="BI369" s="152">
        <f>IF(N369="nulová",J369,0)</f>
        <v>0</v>
      </c>
      <c r="BJ369" s="18" t="s">
        <v>81</v>
      </c>
      <c r="BK369" s="152">
        <f>ROUND(I369*H369,2)</f>
        <v>0</v>
      </c>
      <c r="BL369" s="18" t="s">
        <v>134</v>
      </c>
      <c r="BM369" s="151" t="s">
        <v>580</v>
      </c>
    </row>
    <row r="370" spans="1:47" s="2" customFormat="1" ht="11.25">
      <c r="A370" s="33"/>
      <c r="B370" s="34"/>
      <c r="C370" s="33"/>
      <c r="D370" s="153" t="s">
        <v>136</v>
      </c>
      <c r="E370" s="33"/>
      <c r="F370" s="154" t="s">
        <v>581</v>
      </c>
      <c r="G370" s="33"/>
      <c r="H370" s="33"/>
      <c r="I370" s="155"/>
      <c r="J370" s="33"/>
      <c r="K370" s="33"/>
      <c r="L370" s="34"/>
      <c r="M370" s="156"/>
      <c r="N370" s="157"/>
      <c r="O370" s="59"/>
      <c r="P370" s="59"/>
      <c r="Q370" s="59"/>
      <c r="R370" s="59"/>
      <c r="S370" s="59"/>
      <c r="T370" s="60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T370" s="18" t="s">
        <v>136</v>
      </c>
      <c r="AU370" s="18" t="s">
        <v>83</v>
      </c>
    </row>
    <row r="371" spans="1:65" s="2" customFormat="1" ht="16.5" customHeight="1">
      <c r="A371" s="33"/>
      <c r="B371" s="139"/>
      <c r="C371" s="190" t="s">
        <v>582</v>
      </c>
      <c r="D371" s="190" t="s">
        <v>282</v>
      </c>
      <c r="E371" s="191" t="s">
        <v>583</v>
      </c>
      <c r="F371" s="192" t="s">
        <v>584</v>
      </c>
      <c r="G371" s="193" t="s">
        <v>367</v>
      </c>
      <c r="H371" s="194">
        <v>1</v>
      </c>
      <c r="I371" s="195"/>
      <c r="J371" s="196">
        <f>ROUND(I371*H371,2)</f>
        <v>0</v>
      </c>
      <c r="K371" s="192" t="s">
        <v>133</v>
      </c>
      <c r="L371" s="197"/>
      <c r="M371" s="198" t="s">
        <v>1</v>
      </c>
      <c r="N371" s="199" t="s">
        <v>41</v>
      </c>
      <c r="O371" s="59"/>
      <c r="P371" s="149">
        <f>O371*H371</f>
        <v>0</v>
      </c>
      <c r="Q371" s="149">
        <v>0.0155</v>
      </c>
      <c r="R371" s="149">
        <f>Q371*H371</f>
        <v>0.0155</v>
      </c>
      <c r="S371" s="149">
        <v>0</v>
      </c>
      <c r="T371" s="150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1" t="s">
        <v>285</v>
      </c>
      <c r="AT371" s="151" t="s">
        <v>282</v>
      </c>
      <c r="AU371" s="151" t="s">
        <v>83</v>
      </c>
      <c r="AY371" s="18" t="s">
        <v>126</v>
      </c>
      <c r="BE371" s="152">
        <f>IF(N371="základní",J371,0)</f>
        <v>0</v>
      </c>
      <c r="BF371" s="152">
        <f>IF(N371="snížená",J371,0)</f>
        <v>0</v>
      </c>
      <c r="BG371" s="152">
        <f>IF(N371="zákl. přenesená",J371,0)</f>
        <v>0</v>
      </c>
      <c r="BH371" s="152">
        <f>IF(N371="sníž. přenesená",J371,0)</f>
        <v>0</v>
      </c>
      <c r="BI371" s="152">
        <f>IF(N371="nulová",J371,0)</f>
        <v>0</v>
      </c>
      <c r="BJ371" s="18" t="s">
        <v>81</v>
      </c>
      <c r="BK371" s="152">
        <f>ROUND(I371*H371,2)</f>
        <v>0</v>
      </c>
      <c r="BL371" s="18" t="s">
        <v>134</v>
      </c>
      <c r="BM371" s="151" t="s">
        <v>585</v>
      </c>
    </row>
    <row r="372" spans="1:65" s="2" customFormat="1" ht="16.5" customHeight="1">
      <c r="A372" s="33"/>
      <c r="B372" s="139"/>
      <c r="C372" s="190" t="s">
        <v>586</v>
      </c>
      <c r="D372" s="190" t="s">
        <v>282</v>
      </c>
      <c r="E372" s="191" t="s">
        <v>587</v>
      </c>
      <c r="F372" s="192" t="s">
        <v>588</v>
      </c>
      <c r="G372" s="193" t="s">
        <v>367</v>
      </c>
      <c r="H372" s="194">
        <v>1</v>
      </c>
      <c r="I372" s="195"/>
      <c r="J372" s="196">
        <f>ROUND(I372*H372,2)</f>
        <v>0</v>
      </c>
      <c r="K372" s="192" t="s">
        <v>133</v>
      </c>
      <c r="L372" s="197"/>
      <c r="M372" s="198" t="s">
        <v>1</v>
      </c>
      <c r="N372" s="199" t="s">
        <v>41</v>
      </c>
      <c r="O372" s="59"/>
      <c r="P372" s="149">
        <f>O372*H372</f>
        <v>0</v>
      </c>
      <c r="Q372" s="149">
        <v>0.013</v>
      </c>
      <c r="R372" s="149">
        <f>Q372*H372</f>
        <v>0.013</v>
      </c>
      <c r="S372" s="149">
        <v>0</v>
      </c>
      <c r="T372" s="150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1" t="s">
        <v>285</v>
      </c>
      <c r="AT372" s="151" t="s">
        <v>282</v>
      </c>
      <c r="AU372" s="151" t="s">
        <v>83</v>
      </c>
      <c r="AY372" s="18" t="s">
        <v>126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8" t="s">
        <v>81</v>
      </c>
      <c r="BK372" s="152">
        <f>ROUND(I372*H372,2)</f>
        <v>0</v>
      </c>
      <c r="BL372" s="18" t="s">
        <v>134</v>
      </c>
      <c r="BM372" s="151" t="s">
        <v>589</v>
      </c>
    </row>
    <row r="373" spans="1:65" s="2" customFormat="1" ht="16.5" customHeight="1">
      <c r="A373" s="33"/>
      <c r="B373" s="139"/>
      <c r="C373" s="140" t="s">
        <v>590</v>
      </c>
      <c r="D373" s="140" t="s">
        <v>129</v>
      </c>
      <c r="E373" s="141" t="s">
        <v>591</v>
      </c>
      <c r="F373" s="142" t="s">
        <v>592</v>
      </c>
      <c r="G373" s="143" t="s">
        <v>367</v>
      </c>
      <c r="H373" s="144">
        <v>7</v>
      </c>
      <c r="I373" s="145"/>
      <c r="J373" s="146">
        <f>ROUND(I373*H373,2)</f>
        <v>0</v>
      </c>
      <c r="K373" s="142" t="s">
        <v>133</v>
      </c>
      <c r="L373" s="34"/>
      <c r="M373" s="147" t="s">
        <v>1</v>
      </c>
      <c r="N373" s="148" t="s">
        <v>41</v>
      </c>
      <c r="O373" s="59"/>
      <c r="P373" s="149">
        <f>O373*H373</f>
        <v>0</v>
      </c>
      <c r="Q373" s="149">
        <v>0.08205</v>
      </c>
      <c r="R373" s="149">
        <f>Q373*H373</f>
        <v>0.57435</v>
      </c>
      <c r="S373" s="149">
        <v>0</v>
      </c>
      <c r="T373" s="150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1" t="s">
        <v>134</v>
      </c>
      <c r="AT373" s="151" t="s">
        <v>129</v>
      </c>
      <c r="AU373" s="151" t="s">
        <v>83</v>
      </c>
      <c r="AY373" s="18" t="s">
        <v>126</v>
      </c>
      <c r="BE373" s="152">
        <f>IF(N373="základní",J373,0)</f>
        <v>0</v>
      </c>
      <c r="BF373" s="152">
        <f>IF(N373="snížená",J373,0)</f>
        <v>0</v>
      </c>
      <c r="BG373" s="152">
        <f>IF(N373="zákl. přenesená",J373,0)</f>
        <v>0</v>
      </c>
      <c r="BH373" s="152">
        <f>IF(N373="sníž. přenesená",J373,0)</f>
        <v>0</v>
      </c>
      <c r="BI373" s="152">
        <f>IF(N373="nulová",J373,0)</f>
        <v>0</v>
      </c>
      <c r="BJ373" s="18" t="s">
        <v>81</v>
      </c>
      <c r="BK373" s="152">
        <f>ROUND(I373*H373,2)</f>
        <v>0</v>
      </c>
      <c r="BL373" s="18" t="s">
        <v>134</v>
      </c>
      <c r="BM373" s="151" t="s">
        <v>593</v>
      </c>
    </row>
    <row r="374" spans="1:47" s="2" customFormat="1" ht="11.25">
      <c r="A374" s="33"/>
      <c r="B374" s="34"/>
      <c r="C374" s="33"/>
      <c r="D374" s="153" t="s">
        <v>136</v>
      </c>
      <c r="E374" s="33"/>
      <c r="F374" s="154" t="s">
        <v>594</v>
      </c>
      <c r="G374" s="33"/>
      <c r="H374" s="33"/>
      <c r="I374" s="155"/>
      <c r="J374" s="33"/>
      <c r="K374" s="33"/>
      <c r="L374" s="34"/>
      <c r="M374" s="156"/>
      <c r="N374" s="157"/>
      <c r="O374" s="59"/>
      <c r="P374" s="59"/>
      <c r="Q374" s="59"/>
      <c r="R374" s="59"/>
      <c r="S374" s="59"/>
      <c r="T374" s="60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8" t="s">
        <v>136</v>
      </c>
      <c r="AU374" s="18" t="s">
        <v>83</v>
      </c>
    </row>
    <row r="375" spans="1:65" s="2" customFormat="1" ht="21.75" customHeight="1">
      <c r="A375" s="33"/>
      <c r="B375" s="139"/>
      <c r="C375" s="140" t="s">
        <v>595</v>
      </c>
      <c r="D375" s="140" t="s">
        <v>129</v>
      </c>
      <c r="E375" s="141" t="s">
        <v>596</v>
      </c>
      <c r="F375" s="142" t="s">
        <v>597</v>
      </c>
      <c r="G375" s="143" t="s">
        <v>367</v>
      </c>
      <c r="H375" s="144">
        <v>4</v>
      </c>
      <c r="I375" s="145"/>
      <c r="J375" s="146">
        <f>ROUND(I375*H375,2)</f>
        <v>0</v>
      </c>
      <c r="K375" s="142" t="s">
        <v>133</v>
      </c>
      <c r="L375" s="34"/>
      <c r="M375" s="147" t="s">
        <v>1</v>
      </c>
      <c r="N375" s="148" t="s">
        <v>41</v>
      </c>
      <c r="O375" s="59"/>
      <c r="P375" s="149">
        <f>O375*H375</f>
        <v>0</v>
      </c>
      <c r="Q375" s="149">
        <v>0.00598</v>
      </c>
      <c r="R375" s="149">
        <f>Q375*H375</f>
        <v>0.02392</v>
      </c>
      <c r="S375" s="149">
        <v>0</v>
      </c>
      <c r="T375" s="150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1" t="s">
        <v>134</v>
      </c>
      <c r="AT375" s="151" t="s">
        <v>129</v>
      </c>
      <c r="AU375" s="151" t="s">
        <v>83</v>
      </c>
      <c r="AY375" s="18" t="s">
        <v>126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8" t="s">
        <v>81</v>
      </c>
      <c r="BK375" s="152">
        <f>ROUND(I375*H375,2)</f>
        <v>0</v>
      </c>
      <c r="BL375" s="18" t="s">
        <v>134</v>
      </c>
      <c r="BM375" s="151" t="s">
        <v>598</v>
      </c>
    </row>
    <row r="376" spans="1:47" s="2" customFormat="1" ht="11.25">
      <c r="A376" s="33"/>
      <c r="B376" s="34"/>
      <c r="C376" s="33"/>
      <c r="D376" s="153" t="s">
        <v>136</v>
      </c>
      <c r="E376" s="33"/>
      <c r="F376" s="154" t="s">
        <v>599</v>
      </c>
      <c r="G376" s="33"/>
      <c r="H376" s="33"/>
      <c r="I376" s="155"/>
      <c r="J376" s="33"/>
      <c r="K376" s="33"/>
      <c r="L376" s="34"/>
      <c r="M376" s="156"/>
      <c r="N376" s="157"/>
      <c r="O376" s="59"/>
      <c r="P376" s="59"/>
      <c r="Q376" s="59"/>
      <c r="R376" s="59"/>
      <c r="S376" s="59"/>
      <c r="T376" s="60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136</v>
      </c>
      <c r="AU376" s="18" t="s">
        <v>83</v>
      </c>
    </row>
    <row r="377" spans="1:65" s="2" customFormat="1" ht="21.75" customHeight="1">
      <c r="A377" s="33"/>
      <c r="B377" s="139"/>
      <c r="C377" s="140" t="s">
        <v>600</v>
      </c>
      <c r="D377" s="140" t="s">
        <v>129</v>
      </c>
      <c r="E377" s="141" t="s">
        <v>601</v>
      </c>
      <c r="F377" s="142" t="s">
        <v>602</v>
      </c>
      <c r="G377" s="143" t="s">
        <v>367</v>
      </c>
      <c r="H377" s="144">
        <v>2</v>
      </c>
      <c r="I377" s="145"/>
      <c r="J377" s="146">
        <f>ROUND(I377*H377,2)</f>
        <v>0</v>
      </c>
      <c r="K377" s="142" t="s">
        <v>133</v>
      </c>
      <c r="L377" s="34"/>
      <c r="M377" s="147" t="s">
        <v>1</v>
      </c>
      <c r="N377" s="148" t="s">
        <v>41</v>
      </c>
      <c r="O377" s="59"/>
      <c r="P377" s="149">
        <f>O377*H377</f>
        <v>0</v>
      </c>
      <c r="Q377" s="149">
        <v>0.00814</v>
      </c>
      <c r="R377" s="149">
        <f>Q377*H377</f>
        <v>0.01628</v>
      </c>
      <c r="S377" s="149">
        <v>0</v>
      </c>
      <c r="T377" s="15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1" t="s">
        <v>134</v>
      </c>
      <c r="AT377" s="151" t="s">
        <v>129</v>
      </c>
      <c r="AU377" s="151" t="s">
        <v>83</v>
      </c>
      <c r="AY377" s="18" t="s">
        <v>126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8" t="s">
        <v>81</v>
      </c>
      <c r="BK377" s="152">
        <f>ROUND(I377*H377,2)</f>
        <v>0</v>
      </c>
      <c r="BL377" s="18" t="s">
        <v>134</v>
      </c>
      <c r="BM377" s="151" t="s">
        <v>603</v>
      </c>
    </row>
    <row r="378" spans="1:47" s="2" customFormat="1" ht="11.25">
      <c r="A378" s="33"/>
      <c r="B378" s="34"/>
      <c r="C378" s="33"/>
      <c r="D378" s="153" t="s">
        <v>136</v>
      </c>
      <c r="E378" s="33"/>
      <c r="F378" s="154" t="s">
        <v>604</v>
      </c>
      <c r="G378" s="33"/>
      <c r="H378" s="33"/>
      <c r="I378" s="155"/>
      <c r="J378" s="33"/>
      <c r="K378" s="33"/>
      <c r="L378" s="34"/>
      <c r="M378" s="156"/>
      <c r="N378" s="157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136</v>
      </c>
      <c r="AU378" s="18" t="s">
        <v>83</v>
      </c>
    </row>
    <row r="379" spans="1:65" s="2" customFormat="1" ht="21.75" customHeight="1">
      <c r="A379" s="33"/>
      <c r="B379" s="139"/>
      <c r="C379" s="140" t="s">
        <v>605</v>
      </c>
      <c r="D379" s="140" t="s">
        <v>129</v>
      </c>
      <c r="E379" s="141" t="s">
        <v>606</v>
      </c>
      <c r="F379" s="142" t="s">
        <v>607</v>
      </c>
      <c r="G379" s="143" t="s">
        <v>367</v>
      </c>
      <c r="H379" s="144">
        <v>1</v>
      </c>
      <c r="I379" s="145"/>
      <c r="J379" s="146">
        <f>ROUND(I379*H379,2)</f>
        <v>0</v>
      </c>
      <c r="K379" s="142" t="s">
        <v>133</v>
      </c>
      <c r="L379" s="34"/>
      <c r="M379" s="147" t="s">
        <v>1</v>
      </c>
      <c r="N379" s="148" t="s">
        <v>41</v>
      </c>
      <c r="O379" s="59"/>
      <c r="P379" s="149">
        <f>O379*H379</f>
        <v>0</v>
      </c>
      <c r="Q379" s="149">
        <v>0.01195</v>
      </c>
      <c r="R379" s="149">
        <f>Q379*H379</f>
        <v>0.01195</v>
      </c>
      <c r="S379" s="149">
        <v>0</v>
      </c>
      <c r="T379" s="150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1" t="s">
        <v>134</v>
      </c>
      <c r="AT379" s="151" t="s">
        <v>129</v>
      </c>
      <c r="AU379" s="151" t="s">
        <v>83</v>
      </c>
      <c r="AY379" s="18" t="s">
        <v>126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8" t="s">
        <v>81</v>
      </c>
      <c r="BK379" s="152">
        <f>ROUND(I379*H379,2)</f>
        <v>0</v>
      </c>
      <c r="BL379" s="18" t="s">
        <v>134</v>
      </c>
      <c r="BM379" s="151" t="s">
        <v>608</v>
      </c>
    </row>
    <row r="380" spans="1:47" s="2" customFormat="1" ht="11.25">
      <c r="A380" s="33"/>
      <c r="B380" s="34"/>
      <c r="C380" s="33"/>
      <c r="D380" s="153" t="s">
        <v>136</v>
      </c>
      <c r="E380" s="33"/>
      <c r="F380" s="154" t="s">
        <v>609</v>
      </c>
      <c r="G380" s="33"/>
      <c r="H380" s="33"/>
      <c r="I380" s="155"/>
      <c r="J380" s="33"/>
      <c r="K380" s="33"/>
      <c r="L380" s="34"/>
      <c r="M380" s="156"/>
      <c r="N380" s="157"/>
      <c r="O380" s="59"/>
      <c r="P380" s="59"/>
      <c r="Q380" s="59"/>
      <c r="R380" s="59"/>
      <c r="S380" s="59"/>
      <c r="T380" s="60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8" t="s">
        <v>136</v>
      </c>
      <c r="AU380" s="18" t="s">
        <v>83</v>
      </c>
    </row>
    <row r="381" spans="1:65" s="2" customFormat="1" ht="16.5" customHeight="1">
      <c r="A381" s="33"/>
      <c r="B381" s="139"/>
      <c r="C381" s="140" t="s">
        <v>610</v>
      </c>
      <c r="D381" s="140" t="s">
        <v>129</v>
      </c>
      <c r="E381" s="141" t="s">
        <v>611</v>
      </c>
      <c r="F381" s="142" t="s">
        <v>612</v>
      </c>
      <c r="G381" s="143" t="s">
        <v>367</v>
      </c>
      <c r="H381" s="144">
        <v>7</v>
      </c>
      <c r="I381" s="145"/>
      <c r="J381" s="146">
        <f>ROUND(I381*H381,2)</f>
        <v>0</v>
      </c>
      <c r="K381" s="142" t="s">
        <v>133</v>
      </c>
      <c r="L381" s="34"/>
      <c r="M381" s="147" t="s">
        <v>1</v>
      </c>
      <c r="N381" s="148" t="s">
        <v>41</v>
      </c>
      <c r="O381" s="59"/>
      <c r="P381" s="149">
        <f>O381*H381</f>
        <v>0</v>
      </c>
      <c r="Q381" s="149">
        <v>0</v>
      </c>
      <c r="R381" s="149">
        <f>Q381*H381</f>
        <v>0</v>
      </c>
      <c r="S381" s="149">
        <v>0</v>
      </c>
      <c r="T381" s="150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1" t="s">
        <v>134</v>
      </c>
      <c r="AT381" s="151" t="s">
        <v>129</v>
      </c>
      <c r="AU381" s="151" t="s">
        <v>83</v>
      </c>
      <c r="AY381" s="18" t="s">
        <v>126</v>
      </c>
      <c r="BE381" s="152">
        <f>IF(N381="základní",J381,0)</f>
        <v>0</v>
      </c>
      <c r="BF381" s="152">
        <f>IF(N381="snížená",J381,0)</f>
        <v>0</v>
      </c>
      <c r="BG381" s="152">
        <f>IF(N381="zákl. přenesená",J381,0)</f>
        <v>0</v>
      </c>
      <c r="BH381" s="152">
        <f>IF(N381="sníž. přenesená",J381,0)</f>
        <v>0</v>
      </c>
      <c r="BI381" s="152">
        <f>IF(N381="nulová",J381,0)</f>
        <v>0</v>
      </c>
      <c r="BJ381" s="18" t="s">
        <v>81</v>
      </c>
      <c r="BK381" s="152">
        <f>ROUND(I381*H381,2)</f>
        <v>0</v>
      </c>
      <c r="BL381" s="18" t="s">
        <v>134</v>
      </c>
      <c r="BM381" s="151" t="s">
        <v>613</v>
      </c>
    </row>
    <row r="382" spans="1:47" s="2" customFormat="1" ht="11.25">
      <c r="A382" s="33"/>
      <c r="B382" s="34"/>
      <c r="C382" s="33"/>
      <c r="D382" s="153" t="s">
        <v>136</v>
      </c>
      <c r="E382" s="33"/>
      <c r="F382" s="154" t="s">
        <v>614</v>
      </c>
      <c r="G382" s="33"/>
      <c r="H382" s="33"/>
      <c r="I382" s="155"/>
      <c r="J382" s="33"/>
      <c r="K382" s="33"/>
      <c r="L382" s="34"/>
      <c r="M382" s="156"/>
      <c r="N382" s="157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136</v>
      </c>
      <c r="AU382" s="18" t="s">
        <v>83</v>
      </c>
    </row>
    <row r="383" spans="1:65" s="2" customFormat="1" ht="16.5" customHeight="1">
      <c r="A383" s="33"/>
      <c r="B383" s="139"/>
      <c r="C383" s="140" t="s">
        <v>615</v>
      </c>
      <c r="D383" s="140" t="s">
        <v>129</v>
      </c>
      <c r="E383" s="141" t="s">
        <v>616</v>
      </c>
      <c r="F383" s="142" t="s">
        <v>617</v>
      </c>
      <c r="G383" s="143" t="s">
        <v>367</v>
      </c>
      <c r="H383" s="144">
        <v>7</v>
      </c>
      <c r="I383" s="145"/>
      <c r="J383" s="146">
        <f>ROUND(I383*H383,2)</f>
        <v>0</v>
      </c>
      <c r="K383" s="142" t="s">
        <v>133</v>
      </c>
      <c r="L383" s="34"/>
      <c r="M383" s="147" t="s">
        <v>1</v>
      </c>
      <c r="N383" s="148" t="s">
        <v>41</v>
      </c>
      <c r="O383" s="59"/>
      <c r="P383" s="149">
        <f>O383*H383</f>
        <v>0</v>
      </c>
      <c r="Q383" s="149">
        <v>0.0101</v>
      </c>
      <c r="R383" s="149">
        <f>Q383*H383</f>
        <v>0.0707</v>
      </c>
      <c r="S383" s="149">
        <v>0</v>
      </c>
      <c r="T383" s="150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1" t="s">
        <v>134</v>
      </c>
      <c r="AT383" s="151" t="s">
        <v>129</v>
      </c>
      <c r="AU383" s="151" t="s">
        <v>83</v>
      </c>
      <c r="AY383" s="18" t="s">
        <v>126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8" t="s">
        <v>81</v>
      </c>
      <c r="BK383" s="152">
        <f>ROUND(I383*H383,2)</f>
        <v>0</v>
      </c>
      <c r="BL383" s="18" t="s">
        <v>134</v>
      </c>
      <c r="BM383" s="151" t="s">
        <v>618</v>
      </c>
    </row>
    <row r="384" spans="1:47" s="2" customFormat="1" ht="11.25">
      <c r="A384" s="33"/>
      <c r="B384" s="34"/>
      <c r="C384" s="33"/>
      <c r="D384" s="153" t="s">
        <v>136</v>
      </c>
      <c r="E384" s="33"/>
      <c r="F384" s="154" t="s">
        <v>619</v>
      </c>
      <c r="G384" s="33"/>
      <c r="H384" s="33"/>
      <c r="I384" s="155"/>
      <c r="J384" s="33"/>
      <c r="K384" s="33"/>
      <c r="L384" s="34"/>
      <c r="M384" s="156"/>
      <c r="N384" s="157"/>
      <c r="O384" s="59"/>
      <c r="P384" s="59"/>
      <c r="Q384" s="59"/>
      <c r="R384" s="59"/>
      <c r="S384" s="59"/>
      <c r="T384" s="60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136</v>
      </c>
      <c r="AU384" s="18" t="s">
        <v>83</v>
      </c>
    </row>
    <row r="385" spans="1:65" s="2" customFormat="1" ht="16.5" customHeight="1">
      <c r="A385" s="33"/>
      <c r="B385" s="139"/>
      <c r="C385" s="140" t="s">
        <v>620</v>
      </c>
      <c r="D385" s="140" t="s">
        <v>129</v>
      </c>
      <c r="E385" s="141" t="s">
        <v>621</v>
      </c>
      <c r="F385" s="142" t="s">
        <v>622</v>
      </c>
      <c r="G385" s="143" t="s">
        <v>367</v>
      </c>
      <c r="H385" s="144">
        <v>1</v>
      </c>
      <c r="I385" s="145"/>
      <c r="J385" s="146">
        <f>ROUND(I385*H385,2)</f>
        <v>0</v>
      </c>
      <c r="K385" s="142" t="s">
        <v>133</v>
      </c>
      <c r="L385" s="34"/>
      <c r="M385" s="147" t="s">
        <v>1</v>
      </c>
      <c r="N385" s="148" t="s">
        <v>41</v>
      </c>
      <c r="O385" s="59"/>
      <c r="P385" s="149">
        <f>O385*H385</f>
        <v>0</v>
      </c>
      <c r="Q385" s="149">
        <v>0.21734</v>
      </c>
      <c r="R385" s="149">
        <f>Q385*H385</f>
        <v>0.21734</v>
      </c>
      <c r="S385" s="149">
        <v>0</v>
      </c>
      <c r="T385" s="15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51" t="s">
        <v>134</v>
      </c>
      <c r="AT385" s="151" t="s">
        <v>129</v>
      </c>
      <c r="AU385" s="151" t="s">
        <v>83</v>
      </c>
      <c r="AY385" s="18" t="s">
        <v>126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8" t="s">
        <v>81</v>
      </c>
      <c r="BK385" s="152">
        <f>ROUND(I385*H385,2)</f>
        <v>0</v>
      </c>
      <c r="BL385" s="18" t="s">
        <v>134</v>
      </c>
      <c r="BM385" s="151" t="s">
        <v>623</v>
      </c>
    </row>
    <row r="386" spans="1:47" s="2" customFormat="1" ht="11.25">
      <c r="A386" s="33"/>
      <c r="B386" s="34"/>
      <c r="C386" s="33"/>
      <c r="D386" s="153" t="s">
        <v>136</v>
      </c>
      <c r="E386" s="33"/>
      <c r="F386" s="154" t="s">
        <v>624</v>
      </c>
      <c r="G386" s="33"/>
      <c r="H386" s="33"/>
      <c r="I386" s="155"/>
      <c r="J386" s="33"/>
      <c r="K386" s="33"/>
      <c r="L386" s="34"/>
      <c r="M386" s="156"/>
      <c r="N386" s="157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136</v>
      </c>
      <c r="AU386" s="18" t="s">
        <v>83</v>
      </c>
    </row>
    <row r="387" spans="1:65" s="2" customFormat="1" ht="16.5" customHeight="1">
      <c r="A387" s="33"/>
      <c r="B387" s="139"/>
      <c r="C387" s="190" t="s">
        <v>625</v>
      </c>
      <c r="D387" s="190" t="s">
        <v>282</v>
      </c>
      <c r="E387" s="191" t="s">
        <v>626</v>
      </c>
      <c r="F387" s="192" t="s">
        <v>627</v>
      </c>
      <c r="G387" s="193" t="s">
        <v>367</v>
      </c>
      <c r="H387" s="194">
        <v>1</v>
      </c>
      <c r="I387" s="195"/>
      <c r="J387" s="196">
        <f>ROUND(I387*H387,2)</f>
        <v>0</v>
      </c>
      <c r="K387" s="192" t="s">
        <v>133</v>
      </c>
      <c r="L387" s="197"/>
      <c r="M387" s="198" t="s">
        <v>1</v>
      </c>
      <c r="N387" s="199" t="s">
        <v>41</v>
      </c>
      <c r="O387" s="59"/>
      <c r="P387" s="149">
        <f>O387*H387</f>
        <v>0</v>
      </c>
      <c r="Q387" s="149">
        <v>0</v>
      </c>
      <c r="R387" s="149">
        <f>Q387*H387</f>
        <v>0</v>
      </c>
      <c r="S387" s="149">
        <v>0</v>
      </c>
      <c r="T387" s="15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1" t="s">
        <v>285</v>
      </c>
      <c r="AT387" s="151" t="s">
        <v>282</v>
      </c>
      <c r="AU387" s="151" t="s">
        <v>83</v>
      </c>
      <c r="AY387" s="18" t="s">
        <v>126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8" t="s">
        <v>81</v>
      </c>
      <c r="BK387" s="152">
        <f>ROUND(I387*H387,2)</f>
        <v>0</v>
      </c>
      <c r="BL387" s="18" t="s">
        <v>134</v>
      </c>
      <c r="BM387" s="151" t="s">
        <v>628</v>
      </c>
    </row>
    <row r="388" spans="2:63" s="12" customFormat="1" ht="22.9" customHeight="1">
      <c r="B388" s="126"/>
      <c r="D388" s="127" t="s">
        <v>75</v>
      </c>
      <c r="E388" s="137" t="s">
        <v>629</v>
      </c>
      <c r="F388" s="137" t="s">
        <v>630</v>
      </c>
      <c r="I388" s="129"/>
      <c r="J388" s="138">
        <f>BK388</f>
        <v>0</v>
      </c>
      <c r="L388" s="126"/>
      <c r="M388" s="131"/>
      <c r="N388" s="132"/>
      <c r="O388" s="132"/>
      <c r="P388" s="133">
        <f>SUM(P389:P421)</f>
        <v>0</v>
      </c>
      <c r="Q388" s="132"/>
      <c r="R388" s="133">
        <f>SUM(R389:R421)</f>
        <v>94.33640849999995</v>
      </c>
      <c r="S388" s="132"/>
      <c r="T388" s="134">
        <f>SUM(T389:T421)</f>
        <v>1.0257</v>
      </c>
      <c r="AR388" s="127" t="s">
        <v>81</v>
      </c>
      <c r="AT388" s="135" t="s">
        <v>75</v>
      </c>
      <c r="AU388" s="135" t="s">
        <v>81</v>
      </c>
      <c r="AY388" s="127" t="s">
        <v>126</v>
      </c>
      <c r="BK388" s="136">
        <f>SUM(BK389:BK421)</f>
        <v>0</v>
      </c>
    </row>
    <row r="389" spans="1:65" s="2" customFormat="1" ht="16.5" customHeight="1">
      <c r="A389" s="33"/>
      <c r="B389" s="139"/>
      <c r="C389" s="140" t="s">
        <v>631</v>
      </c>
      <c r="D389" s="140" t="s">
        <v>129</v>
      </c>
      <c r="E389" s="141" t="s">
        <v>632</v>
      </c>
      <c r="F389" s="142" t="s">
        <v>633</v>
      </c>
      <c r="G389" s="143" t="s">
        <v>172</v>
      </c>
      <c r="H389" s="144">
        <v>725.23</v>
      </c>
      <c r="I389" s="145"/>
      <c r="J389" s="146">
        <f>ROUND(I389*H389,2)</f>
        <v>0</v>
      </c>
      <c r="K389" s="142" t="s">
        <v>133</v>
      </c>
      <c r="L389" s="34"/>
      <c r="M389" s="147" t="s">
        <v>1</v>
      </c>
      <c r="N389" s="148" t="s">
        <v>41</v>
      </c>
      <c r="O389" s="59"/>
      <c r="P389" s="149">
        <f>O389*H389</f>
        <v>0</v>
      </c>
      <c r="Q389" s="149">
        <v>0.10095</v>
      </c>
      <c r="R389" s="149">
        <f>Q389*H389</f>
        <v>73.2119685</v>
      </c>
      <c r="S389" s="149">
        <v>0</v>
      </c>
      <c r="T389" s="150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1" t="s">
        <v>134</v>
      </c>
      <c r="AT389" s="151" t="s">
        <v>129</v>
      </c>
      <c r="AU389" s="151" t="s">
        <v>83</v>
      </c>
      <c r="AY389" s="18" t="s">
        <v>126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8" t="s">
        <v>81</v>
      </c>
      <c r="BK389" s="152">
        <f>ROUND(I389*H389,2)</f>
        <v>0</v>
      </c>
      <c r="BL389" s="18" t="s">
        <v>134</v>
      </c>
      <c r="BM389" s="151" t="s">
        <v>634</v>
      </c>
    </row>
    <row r="390" spans="1:47" s="2" customFormat="1" ht="11.25">
      <c r="A390" s="33"/>
      <c r="B390" s="34"/>
      <c r="C390" s="33"/>
      <c r="D390" s="153" t="s">
        <v>136</v>
      </c>
      <c r="E390" s="33"/>
      <c r="F390" s="154" t="s">
        <v>635</v>
      </c>
      <c r="G390" s="33"/>
      <c r="H390" s="33"/>
      <c r="I390" s="155"/>
      <c r="J390" s="33"/>
      <c r="K390" s="33"/>
      <c r="L390" s="34"/>
      <c r="M390" s="156"/>
      <c r="N390" s="157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136</v>
      </c>
      <c r="AU390" s="18" t="s">
        <v>83</v>
      </c>
    </row>
    <row r="391" spans="2:51" s="13" customFormat="1" ht="11.25">
      <c r="B391" s="158"/>
      <c r="D391" s="159" t="s">
        <v>138</v>
      </c>
      <c r="E391" s="160" t="s">
        <v>1</v>
      </c>
      <c r="F391" s="161" t="s">
        <v>636</v>
      </c>
      <c r="H391" s="162">
        <v>725.23</v>
      </c>
      <c r="I391" s="163"/>
      <c r="L391" s="158"/>
      <c r="M391" s="164"/>
      <c r="N391" s="165"/>
      <c r="O391" s="165"/>
      <c r="P391" s="165"/>
      <c r="Q391" s="165"/>
      <c r="R391" s="165"/>
      <c r="S391" s="165"/>
      <c r="T391" s="166"/>
      <c r="AT391" s="160" t="s">
        <v>138</v>
      </c>
      <c r="AU391" s="160" t="s">
        <v>83</v>
      </c>
      <c r="AV391" s="13" t="s">
        <v>83</v>
      </c>
      <c r="AW391" s="13" t="s">
        <v>32</v>
      </c>
      <c r="AX391" s="13" t="s">
        <v>76</v>
      </c>
      <c r="AY391" s="160" t="s">
        <v>126</v>
      </c>
    </row>
    <row r="392" spans="2:51" s="14" customFormat="1" ht="11.25">
      <c r="B392" s="167"/>
      <c r="D392" s="159" t="s">
        <v>138</v>
      </c>
      <c r="E392" s="168" t="s">
        <v>1</v>
      </c>
      <c r="F392" s="169" t="s">
        <v>140</v>
      </c>
      <c r="H392" s="170">
        <v>725.23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138</v>
      </c>
      <c r="AU392" s="168" t="s">
        <v>83</v>
      </c>
      <c r="AV392" s="14" t="s">
        <v>134</v>
      </c>
      <c r="AW392" s="14" t="s">
        <v>32</v>
      </c>
      <c r="AX392" s="14" t="s">
        <v>81</v>
      </c>
      <c r="AY392" s="168" t="s">
        <v>126</v>
      </c>
    </row>
    <row r="393" spans="1:65" s="2" customFormat="1" ht="16.5" customHeight="1">
      <c r="A393" s="33"/>
      <c r="B393" s="139"/>
      <c r="C393" s="190" t="s">
        <v>637</v>
      </c>
      <c r="D393" s="190" t="s">
        <v>282</v>
      </c>
      <c r="E393" s="191" t="s">
        <v>638</v>
      </c>
      <c r="F393" s="192" t="s">
        <v>639</v>
      </c>
      <c r="G393" s="193" t="s">
        <v>172</v>
      </c>
      <c r="H393" s="194">
        <v>23</v>
      </c>
      <c r="I393" s="195"/>
      <c r="J393" s="196">
        <f>ROUND(I393*H393,2)</f>
        <v>0</v>
      </c>
      <c r="K393" s="192" t="s">
        <v>1</v>
      </c>
      <c r="L393" s="197"/>
      <c r="M393" s="198" t="s">
        <v>1</v>
      </c>
      <c r="N393" s="199" t="s">
        <v>41</v>
      </c>
      <c r="O393" s="59"/>
      <c r="P393" s="149">
        <f>O393*H393</f>
        <v>0</v>
      </c>
      <c r="Q393" s="149">
        <v>0.024</v>
      </c>
      <c r="R393" s="149">
        <f>Q393*H393</f>
        <v>0.552</v>
      </c>
      <c r="S393" s="149">
        <v>0</v>
      </c>
      <c r="T393" s="150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1" t="s">
        <v>285</v>
      </c>
      <c r="AT393" s="151" t="s">
        <v>282</v>
      </c>
      <c r="AU393" s="151" t="s">
        <v>83</v>
      </c>
      <c r="AY393" s="18" t="s">
        <v>126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8" t="s">
        <v>81</v>
      </c>
      <c r="BK393" s="152">
        <f>ROUND(I393*H393,2)</f>
        <v>0</v>
      </c>
      <c r="BL393" s="18" t="s">
        <v>134</v>
      </c>
      <c r="BM393" s="151" t="s">
        <v>640</v>
      </c>
    </row>
    <row r="394" spans="2:51" s="13" customFormat="1" ht="11.25">
      <c r="B394" s="158"/>
      <c r="D394" s="159" t="s">
        <v>138</v>
      </c>
      <c r="E394" s="160" t="s">
        <v>1</v>
      </c>
      <c r="F394" s="161" t="s">
        <v>641</v>
      </c>
      <c r="H394" s="162">
        <v>23</v>
      </c>
      <c r="I394" s="163"/>
      <c r="L394" s="158"/>
      <c r="M394" s="164"/>
      <c r="N394" s="165"/>
      <c r="O394" s="165"/>
      <c r="P394" s="165"/>
      <c r="Q394" s="165"/>
      <c r="R394" s="165"/>
      <c r="S394" s="165"/>
      <c r="T394" s="166"/>
      <c r="AT394" s="160" t="s">
        <v>138</v>
      </c>
      <c r="AU394" s="160" t="s">
        <v>83</v>
      </c>
      <c r="AV394" s="13" t="s">
        <v>83</v>
      </c>
      <c r="AW394" s="13" t="s">
        <v>32</v>
      </c>
      <c r="AX394" s="13" t="s">
        <v>81</v>
      </c>
      <c r="AY394" s="160" t="s">
        <v>126</v>
      </c>
    </row>
    <row r="395" spans="1:65" s="2" customFormat="1" ht="16.5" customHeight="1">
      <c r="A395" s="33"/>
      <c r="B395" s="139"/>
      <c r="C395" s="190" t="s">
        <v>8</v>
      </c>
      <c r="D395" s="190" t="s">
        <v>282</v>
      </c>
      <c r="E395" s="191" t="s">
        <v>642</v>
      </c>
      <c r="F395" s="192" t="s">
        <v>643</v>
      </c>
      <c r="G395" s="193" t="s">
        <v>172</v>
      </c>
      <c r="H395" s="194">
        <v>472.8</v>
      </c>
      <c r="I395" s="195"/>
      <c r="J395" s="196">
        <f>ROUND(I395*H395,2)</f>
        <v>0</v>
      </c>
      <c r="K395" s="192" t="s">
        <v>133</v>
      </c>
      <c r="L395" s="197"/>
      <c r="M395" s="198" t="s">
        <v>1</v>
      </c>
      <c r="N395" s="199" t="s">
        <v>41</v>
      </c>
      <c r="O395" s="59"/>
      <c r="P395" s="149">
        <f>O395*H395</f>
        <v>0</v>
      </c>
      <c r="Q395" s="149">
        <v>0.028</v>
      </c>
      <c r="R395" s="149">
        <f>Q395*H395</f>
        <v>13.2384</v>
      </c>
      <c r="S395" s="149">
        <v>0</v>
      </c>
      <c r="T395" s="150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1" t="s">
        <v>285</v>
      </c>
      <c r="AT395" s="151" t="s">
        <v>282</v>
      </c>
      <c r="AU395" s="151" t="s">
        <v>83</v>
      </c>
      <c r="AY395" s="18" t="s">
        <v>126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8" t="s">
        <v>81</v>
      </c>
      <c r="BK395" s="152">
        <f>ROUND(I395*H395,2)</f>
        <v>0</v>
      </c>
      <c r="BL395" s="18" t="s">
        <v>134</v>
      </c>
      <c r="BM395" s="151" t="s">
        <v>644</v>
      </c>
    </row>
    <row r="396" spans="2:51" s="13" customFormat="1" ht="11.25">
      <c r="B396" s="158"/>
      <c r="D396" s="159" t="s">
        <v>138</v>
      </c>
      <c r="E396" s="160" t="s">
        <v>1</v>
      </c>
      <c r="F396" s="161" t="s">
        <v>645</v>
      </c>
      <c r="H396" s="162">
        <v>472.8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138</v>
      </c>
      <c r="AU396" s="160" t="s">
        <v>83</v>
      </c>
      <c r="AV396" s="13" t="s">
        <v>83</v>
      </c>
      <c r="AW396" s="13" t="s">
        <v>32</v>
      </c>
      <c r="AX396" s="13" t="s">
        <v>76</v>
      </c>
      <c r="AY396" s="160" t="s">
        <v>126</v>
      </c>
    </row>
    <row r="397" spans="2:51" s="14" customFormat="1" ht="11.25">
      <c r="B397" s="167"/>
      <c r="D397" s="159" t="s">
        <v>138</v>
      </c>
      <c r="E397" s="168" t="s">
        <v>1</v>
      </c>
      <c r="F397" s="169" t="s">
        <v>140</v>
      </c>
      <c r="H397" s="170">
        <v>472.8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8" t="s">
        <v>138</v>
      </c>
      <c r="AU397" s="168" t="s">
        <v>83</v>
      </c>
      <c r="AV397" s="14" t="s">
        <v>134</v>
      </c>
      <c r="AW397" s="14" t="s">
        <v>32</v>
      </c>
      <c r="AX397" s="14" t="s">
        <v>81</v>
      </c>
      <c r="AY397" s="168" t="s">
        <v>126</v>
      </c>
    </row>
    <row r="398" spans="1:65" s="2" customFormat="1" ht="16.5" customHeight="1">
      <c r="A398" s="33"/>
      <c r="B398" s="139"/>
      <c r="C398" s="190" t="s">
        <v>646</v>
      </c>
      <c r="D398" s="190" t="s">
        <v>282</v>
      </c>
      <c r="E398" s="191" t="s">
        <v>647</v>
      </c>
      <c r="F398" s="192" t="s">
        <v>648</v>
      </c>
      <c r="G398" s="193" t="s">
        <v>172</v>
      </c>
      <c r="H398" s="194">
        <v>229.43</v>
      </c>
      <c r="I398" s="195"/>
      <c r="J398" s="196">
        <f>ROUND(I398*H398,2)</f>
        <v>0</v>
      </c>
      <c r="K398" s="192" t="s">
        <v>133</v>
      </c>
      <c r="L398" s="197"/>
      <c r="M398" s="198" t="s">
        <v>1</v>
      </c>
      <c r="N398" s="199" t="s">
        <v>41</v>
      </c>
      <c r="O398" s="59"/>
      <c r="P398" s="149">
        <f>O398*H398</f>
        <v>0</v>
      </c>
      <c r="Q398" s="149">
        <v>0.028</v>
      </c>
      <c r="R398" s="149">
        <f>Q398*H398</f>
        <v>6.424040000000001</v>
      </c>
      <c r="S398" s="149">
        <v>0</v>
      </c>
      <c r="T398" s="150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1" t="s">
        <v>285</v>
      </c>
      <c r="AT398" s="151" t="s">
        <v>282</v>
      </c>
      <c r="AU398" s="151" t="s">
        <v>83</v>
      </c>
      <c r="AY398" s="18" t="s">
        <v>126</v>
      </c>
      <c r="BE398" s="152">
        <f>IF(N398="základní",J398,0)</f>
        <v>0</v>
      </c>
      <c r="BF398" s="152">
        <f>IF(N398="snížená",J398,0)</f>
        <v>0</v>
      </c>
      <c r="BG398" s="152">
        <f>IF(N398="zákl. přenesená",J398,0)</f>
        <v>0</v>
      </c>
      <c r="BH398" s="152">
        <f>IF(N398="sníž. přenesená",J398,0)</f>
        <v>0</v>
      </c>
      <c r="BI398" s="152">
        <f>IF(N398="nulová",J398,0)</f>
        <v>0</v>
      </c>
      <c r="BJ398" s="18" t="s">
        <v>81</v>
      </c>
      <c r="BK398" s="152">
        <f>ROUND(I398*H398,2)</f>
        <v>0</v>
      </c>
      <c r="BL398" s="18" t="s">
        <v>134</v>
      </c>
      <c r="BM398" s="151" t="s">
        <v>649</v>
      </c>
    </row>
    <row r="399" spans="2:51" s="13" customFormat="1" ht="11.25">
      <c r="B399" s="158"/>
      <c r="D399" s="159" t="s">
        <v>138</v>
      </c>
      <c r="E399" s="160" t="s">
        <v>1</v>
      </c>
      <c r="F399" s="161" t="s">
        <v>650</v>
      </c>
      <c r="H399" s="162">
        <v>229.43</v>
      </c>
      <c r="I399" s="163"/>
      <c r="L399" s="158"/>
      <c r="M399" s="164"/>
      <c r="N399" s="165"/>
      <c r="O399" s="165"/>
      <c r="P399" s="165"/>
      <c r="Q399" s="165"/>
      <c r="R399" s="165"/>
      <c r="S399" s="165"/>
      <c r="T399" s="166"/>
      <c r="AT399" s="160" t="s">
        <v>138</v>
      </c>
      <c r="AU399" s="160" t="s">
        <v>83</v>
      </c>
      <c r="AV399" s="13" t="s">
        <v>83</v>
      </c>
      <c r="AW399" s="13" t="s">
        <v>32</v>
      </c>
      <c r="AX399" s="13" t="s">
        <v>76</v>
      </c>
      <c r="AY399" s="160" t="s">
        <v>126</v>
      </c>
    </row>
    <row r="400" spans="2:51" s="14" customFormat="1" ht="11.25">
      <c r="B400" s="167"/>
      <c r="D400" s="159" t="s">
        <v>138</v>
      </c>
      <c r="E400" s="168" t="s">
        <v>1</v>
      </c>
      <c r="F400" s="169" t="s">
        <v>140</v>
      </c>
      <c r="H400" s="170">
        <v>229.43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8" t="s">
        <v>138</v>
      </c>
      <c r="AU400" s="168" t="s">
        <v>83</v>
      </c>
      <c r="AV400" s="14" t="s">
        <v>134</v>
      </c>
      <c r="AW400" s="14" t="s">
        <v>32</v>
      </c>
      <c r="AX400" s="14" t="s">
        <v>81</v>
      </c>
      <c r="AY400" s="168" t="s">
        <v>126</v>
      </c>
    </row>
    <row r="401" spans="1:65" s="2" customFormat="1" ht="16.5" customHeight="1">
      <c r="A401" s="33"/>
      <c r="B401" s="139"/>
      <c r="C401" s="140" t="s">
        <v>199</v>
      </c>
      <c r="D401" s="140" t="s">
        <v>129</v>
      </c>
      <c r="E401" s="141" t="s">
        <v>651</v>
      </c>
      <c r="F401" s="142" t="s">
        <v>652</v>
      </c>
      <c r="G401" s="143" t="s">
        <v>160</v>
      </c>
      <c r="H401" s="144">
        <v>0.526</v>
      </c>
      <c r="I401" s="145"/>
      <c r="J401" s="146">
        <f>ROUND(I401*H401,2)</f>
        <v>0</v>
      </c>
      <c r="K401" s="142" t="s">
        <v>133</v>
      </c>
      <c r="L401" s="34"/>
      <c r="M401" s="147" t="s">
        <v>1</v>
      </c>
      <c r="N401" s="148" t="s">
        <v>41</v>
      </c>
      <c r="O401" s="59"/>
      <c r="P401" s="149">
        <f>O401*H401</f>
        <v>0</v>
      </c>
      <c r="Q401" s="149">
        <v>0</v>
      </c>
      <c r="R401" s="149">
        <f>Q401*H401</f>
        <v>0</v>
      </c>
      <c r="S401" s="149">
        <v>1.95</v>
      </c>
      <c r="T401" s="150">
        <f>S401*H401</f>
        <v>1.0257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1" t="s">
        <v>134</v>
      </c>
      <c r="AT401" s="151" t="s">
        <v>129</v>
      </c>
      <c r="AU401" s="151" t="s">
        <v>83</v>
      </c>
      <c r="AY401" s="18" t="s">
        <v>126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8" t="s">
        <v>81</v>
      </c>
      <c r="BK401" s="152">
        <f>ROUND(I401*H401,2)</f>
        <v>0</v>
      </c>
      <c r="BL401" s="18" t="s">
        <v>134</v>
      </c>
      <c r="BM401" s="151" t="s">
        <v>653</v>
      </c>
    </row>
    <row r="402" spans="1:47" s="2" customFormat="1" ht="11.25">
      <c r="A402" s="33"/>
      <c r="B402" s="34"/>
      <c r="C402" s="33"/>
      <c r="D402" s="153" t="s">
        <v>136</v>
      </c>
      <c r="E402" s="33"/>
      <c r="F402" s="154" t="s">
        <v>654</v>
      </c>
      <c r="G402" s="33"/>
      <c r="H402" s="33"/>
      <c r="I402" s="155"/>
      <c r="J402" s="33"/>
      <c r="K402" s="33"/>
      <c r="L402" s="34"/>
      <c r="M402" s="156"/>
      <c r="N402" s="157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136</v>
      </c>
      <c r="AU402" s="18" t="s">
        <v>83</v>
      </c>
    </row>
    <row r="403" spans="2:51" s="13" customFormat="1" ht="11.25">
      <c r="B403" s="158"/>
      <c r="D403" s="159" t="s">
        <v>138</v>
      </c>
      <c r="E403" s="160" t="s">
        <v>1</v>
      </c>
      <c r="F403" s="161" t="s">
        <v>655</v>
      </c>
      <c r="H403" s="162">
        <v>0.526</v>
      </c>
      <c r="I403" s="163"/>
      <c r="L403" s="158"/>
      <c r="M403" s="164"/>
      <c r="N403" s="165"/>
      <c r="O403" s="165"/>
      <c r="P403" s="165"/>
      <c r="Q403" s="165"/>
      <c r="R403" s="165"/>
      <c r="S403" s="165"/>
      <c r="T403" s="166"/>
      <c r="AT403" s="160" t="s">
        <v>138</v>
      </c>
      <c r="AU403" s="160" t="s">
        <v>83</v>
      </c>
      <c r="AV403" s="13" t="s">
        <v>83</v>
      </c>
      <c r="AW403" s="13" t="s">
        <v>32</v>
      </c>
      <c r="AX403" s="13" t="s">
        <v>81</v>
      </c>
      <c r="AY403" s="160" t="s">
        <v>126</v>
      </c>
    </row>
    <row r="404" spans="1:65" s="2" customFormat="1" ht="16.5" customHeight="1">
      <c r="A404" s="33"/>
      <c r="B404" s="139"/>
      <c r="C404" s="190" t="s">
        <v>656</v>
      </c>
      <c r="D404" s="190" t="s">
        <v>282</v>
      </c>
      <c r="E404" s="191" t="s">
        <v>657</v>
      </c>
      <c r="F404" s="192" t="s">
        <v>658</v>
      </c>
      <c r="G404" s="193" t="s">
        <v>659</v>
      </c>
      <c r="H404" s="194">
        <v>1</v>
      </c>
      <c r="I404" s="195"/>
      <c r="J404" s="196">
        <f>ROUND(I404*H404,2)</f>
        <v>0</v>
      </c>
      <c r="K404" s="192" t="s">
        <v>1</v>
      </c>
      <c r="L404" s="197"/>
      <c r="M404" s="198" t="s">
        <v>1</v>
      </c>
      <c r="N404" s="199" t="s">
        <v>41</v>
      </c>
      <c r="O404" s="59"/>
      <c r="P404" s="149">
        <f>O404*H404</f>
        <v>0</v>
      </c>
      <c r="Q404" s="149">
        <v>0.091</v>
      </c>
      <c r="R404" s="149">
        <f>Q404*H404</f>
        <v>0.091</v>
      </c>
      <c r="S404" s="149">
        <v>0</v>
      </c>
      <c r="T404" s="15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1" t="s">
        <v>285</v>
      </c>
      <c r="AT404" s="151" t="s">
        <v>282</v>
      </c>
      <c r="AU404" s="151" t="s">
        <v>83</v>
      </c>
      <c r="AY404" s="18" t="s">
        <v>126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8" t="s">
        <v>81</v>
      </c>
      <c r="BK404" s="152">
        <f>ROUND(I404*H404,2)</f>
        <v>0</v>
      </c>
      <c r="BL404" s="18" t="s">
        <v>134</v>
      </c>
      <c r="BM404" s="151" t="s">
        <v>660</v>
      </c>
    </row>
    <row r="405" spans="1:65" s="2" customFormat="1" ht="16.5" customHeight="1">
      <c r="A405" s="33"/>
      <c r="B405" s="139"/>
      <c r="C405" s="190" t="s">
        <v>661</v>
      </c>
      <c r="D405" s="190" t="s">
        <v>282</v>
      </c>
      <c r="E405" s="191" t="s">
        <v>662</v>
      </c>
      <c r="F405" s="192" t="s">
        <v>663</v>
      </c>
      <c r="G405" s="193" t="s">
        <v>659</v>
      </c>
      <c r="H405" s="194">
        <v>1</v>
      </c>
      <c r="I405" s="195"/>
      <c r="J405" s="196">
        <f>ROUND(I405*H405,2)</f>
        <v>0</v>
      </c>
      <c r="K405" s="192" t="s">
        <v>1</v>
      </c>
      <c r="L405" s="197"/>
      <c r="M405" s="198" t="s">
        <v>1</v>
      </c>
      <c r="N405" s="199" t="s">
        <v>41</v>
      </c>
      <c r="O405" s="59"/>
      <c r="P405" s="149">
        <f>O405*H405</f>
        <v>0</v>
      </c>
      <c r="Q405" s="149">
        <v>0.091</v>
      </c>
      <c r="R405" s="149">
        <f>Q405*H405</f>
        <v>0.091</v>
      </c>
      <c r="S405" s="149">
        <v>0</v>
      </c>
      <c r="T405" s="150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51" t="s">
        <v>285</v>
      </c>
      <c r="AT405" s="151" t="s">
        <v>282</v>
      </c>
      <c r="AU405" s="151" t="s">
        <v>83</v>
      </c>
      <c r="AY405" s="18" t="s">
        <v>126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8" t="s">
        <v>81</v>
      </c>
      <c r="BK405" s="152">
        <f>ROUND(I405*H405,2)</f>
        <v>0</v>
      </c>
      <c r="BL405" s="18" t="s">
        <v>134</v>
      </c>
      <c r="BM405" s="151" t="s">
        <v>664</v>
      </c>
    </row>
    <row r="406" spans="1:65" s="2" customFormat="1" ht="16.5" customHeight="1">
      <c r="A406" s="33"/>
      <c r="B406" s="139"/>
      <c r="C406" s="190" t="s">
        <v>665</v>
      </c>
      <c r="D406" s="190" t="s">
        <v>282</v>
      </c>
      <c r="E406" s="191" t="s">
        <v>666</v>
      </c>
      <c r="F406" s="192" t="s">
        <v>667</v>
      </c>
      <c r="G406" s="193" t="s">
        <v>659</v>
      </c>
      <c r="H406" s="194">
        <v>1</v>
      </c>
      <c r="I406" s="195"/>
      <c r="J406" s="196">
        <f>ROUND(I406*H406,2)</f>
        <v>0</v>
      </c>
      <c r="K406" s="192" t="s">
        <v>1</v>
      </c>
      <c r="L406" s="197"/>
      <c r="M406" s="198" t="s">
        <v>1</v>
      </c>
      <c r="N406" s="199" t="s">
        <v>41</v>
      </c>
      <c r="O406" s="59"/>
      <c r="P406" s="149">
        <f>O406*H406</f>
        <v>0</v>
      </c>
      <c r="Q406" s="149">
        <v>0.091</v>
      </c>
      <c r="R406" s="149">
        <f>Q406*H406</f>
        <v>0.091</v>
      </c>
      <c r="S406" s="149">
        <v>0</v>
      </c>
      <c r="T406" s="150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1" t="s">
        <v>285</v>
      </c>
      <c r="AT406" s="151" t="s">
        <v>282</v>
      </c>
      <c r="AU406" s="151" t="s">
        <v>83</v>
      </c>
      <c r="AY406" s="18" t="s">
        <v>126</v>
      </c>
      <c r="BE406" s="152">
        <f>IF(N406="základní",J406,0)</f>
        <v>0</v>
      </c>
      <c r="BF406" s="152">
        <f>IF(N406="snížená",J406,0)</f>
        <v>0</v>
      </c>
      <c r="BG406" s="152">
        <f>IF(N406="zákl. přenesená",J406,0)</f>
        <v>0</v>
      </c>
      <c r="BH406" s="152">
        <f>IF(N406="sníž. přenesená",J406,0)</f>
        <v>0</v>
      </c>
      <c r="BI406" s="152">
        <f>IF(N406="nulová",J406,0)</f>
        <v>0</v>
      </c>
      <c r="BJ406" s="18" t="s">
        <v>81</v>
      </c>
      <c r="BK406" s="152">
        <f>ROUND(I406*H406,2)</f>
        <v>0</v>
      </c>
      <c r="BL406" s="18" t="s">
        <v>134</v>
      </c>
      <c r="BM406" s="151" t="s">
        <v>668</v>
      </c>
    </row>
    <row r="407" spans="2:51" s="13" customFormat="1" ht="11.25">
      <c r="B407" s="158"/>
      <c r="D407" s="159" t="s">
        <v>138</v>
      </c>
      <c r="E407" s="160" t="s">
        <v>1</v>
      </c>
      <c r="F407" s="161" t="s">
        <v>669</v>
      </c>
      <c r="H407" s="162">
        <v>1</v>
      </c>
      <c r="I407" s="163"/>
      <c r="L407" s="158"/>
      <c r="M407" s="164"/>
      <c r="N407" s="165"/>
      <c r="O407" s="165"/>
      <c r="P407" s="165"/>
      <c r="Q407" s="165"/>
      <c r="R407" s="165"/>
      <c r="S407" s="165"/>
      <c r="T407" s="166"/>
      <c r="AT407" s="160" t="s">
        <v>138</v>
      </c>
      <c r="AU407" s="160" t="s">
        <v>83</v>
      </c>
      <c r="AV407" s="13" t="s">
        <v>83</v>
      </c>
      <c r="AW407" s="13" t="s">
        <v>32</v>
      </c>
      <c r="AX407" s="13" t="s">
        <v>81</v>
      </c>
      <c r="AY407" s="160" t="s">
        <v>126</v>
      </c>
    </row>
    <row r="408" spans="1:65" s="2" customFormat="1" ht="16.5" customHeight="1">
      <c r="A408" s="33"/>
      <c r="B408" s="139"/>
      <c r="C408" s="190" t="s">
        <v>670</v>
      </c>
      <c r="D408" s="190" t="s">
        <v>282</v>
      </c>
      <c r="E408" s="191" t="s">
        <v>671</v>
      </c>
      <c r="F408" s="192" t="s">
        <v>672</v>
      </c>
      <c r="G408" s="193" t="s">
        <v>659</v>
      </c>
      <c r="H408" s="194">
        <v>1</v>
      </c>
      <c r="I408" s="195"/>
      <c r="J408" s="196">
        <f>ROUND(I408*H408,2)</f>
        <v>0</v>
      </c>
      <c r="K408" s="192" t="s">
        <v>1</v>
      </c>
      <c r="L408" s="197"/>
      <c r="M408" s="198" t="s">
        <v>1</v>
      </c>
      <c r="N408" s="199" t="s">
        <v>41</v>
      </c>
      <c r="O408" s="59"/>
      <c r="P408" s="149">
        <f>O408*H408</f>
        <v>0</v>
      </c>
      <c r="Q408" s="149">
        <v>0.091</v>
      </c>
      <c r="R408" s="149">
        <f>Q408*H408</f>
        <v>0.091</v>
      </c>
      <c r="S408" s="149">
        <v>0</v>
      </c>
      <c r="T408" s="150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1" t="s">
        <v>285</v>
      </c>
      <c r="AT408" s="151" t="s">
        <v>282</v>
      </c>
      <c r="AU408" s="151" t="s">
        <v>83</v>
      </c>
      <c r="AY408" s="18" t="s">
        <v>126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8" t="s">
        <v>81</v>
      </c>
      <c r="BK408" s="152">
        <f>ROUND(I408*H408,2)</f>
        <v>0</v>
      </c>
      <c r="BL408" s="18" t="s">
        <v>134</v>
      </c>
      <c r="BM408" s="151" t="s">
        <v>673</v>
      </c>
    </row>
    <row r="409" spans="2:51" s="13" customFormat="1" ht="11.25">
      <c r="B409" s="158"/>
      <c r="D409" s="159" t="s">
        <v>138</v>
      </c>
      <c r="E409" s="160" t="s">
        <v>1</v>
      </c>
      <c r="F409" s="161" t="s">
        <v>669</v>
      </c>
      <c r="H409" s="162">
        <v>1</v>
      </c>
      <c r="I409" s="163"/>
      <c r="L409" s="158"/>
      <c r="M409" s="164"/>
      <c r="N409" s="165"/>
      <c r="O409" s="165"/>
      <c r="P409" s="165"/>
      <c r="Q409" s="165"/>
      <c r="R409" s="165"/>
      <c r="S409" s="165"/>
      <c r="T409" s="166"/>
      <c r="AT409" s="160" t="s">
        <v>138</v>
      </c>
      <c r="AU409" s="160" t="s">
        <v>83</v>
      </c>
      <c r="AV409" s="13" t="s">
        <v>83</v>
      </c>
      <c r="AW409" s="13" t="s">
        <v>32</v>
      </c>
      <c r="AX409" s="13" t="s">
        <v>81</v>
      </c>
      <c r="AY409" s="160" t="s">
        <v>126</v>
      </c>
    </row>
    <row r="410" spans="1:65" s="2" customFormat="1" ht="16.5" customHeight="1">
      <c r="A410" s="33"/>
      <c r="B410" s="139"/>
      <c r="C410" s="190" t="s">
        <v>674</v>
      </c>
      <c r="D410" s="190" t="s">
        <v>282</v>
      </c>
      <c r="E410" s="191" t="s">
        <v>675</v>
      </c>
      <c r="F410" s="192" t="s">
        <v>676</v>
      </c>
      <c r="G410" s="193" t="s">
        <v>659</v>
      </c>
      <c r="H410" s="194">
        <v>1</v>
      </c>
      <c r="I410" s="195"/>
      <c r="J410" s="196">
        <f>ROUND(I410*H410,2)</f>
        <v>0</v>
      </c>
      <c r="K410" s="192" t="s">
        <v>1</v>
      </c>
      <c r="L410" s="197"/>
      <c r="M410" s="198" t="s">
        <v>1</v>
      </c>
      <c r="N410" s="199" t="s">
        <v>41</v>
      </c>
      <c r="O410" s="59"/>
      <c r="P410" s="149">
        <f>O410*H410</f>
        <v>0</v>
      </c>
      <c r="Q410" s="149">
        <v>0.091</v>
      </c>
      <c r="R410" s="149">
        <f>Q410*H410</f>
        <v>0.091</v>
      </c>
      <c r="S410" s="149">
        <v>0</v>
      </c>
      <c r="T410" s="150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1" t="s">
        <v>285</v>
      </c>
      <c r="AT410" s="151" t="s">
        <v>282</v>
      </c>
      <c r="AU410" s="151" t="s">
        <v>83</v>
      </c>
      <c r="AY410" s="18" t="s">
        <v>126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8" t="s">
        <v>81</v>
      </c>
      <c r="BK410" s="152">
        <f>ROUND(I410*H410,2)</f>
        <v>0</v>
      </c>
      <c r="BL410" s="18" t="s">
        <v>134</v>
      </c>
      <c r="BM410" s="151" t="s">
        <v>677</v>
      </c>
    </row>
    <row r="411" spans="2:51" s="13" customFormat="1" ht="11.25">
      <c r="B411" s="158"/>
      <c r="D411" s="159" t="s">
        <v>138</v>
      </c>
      <c r="E411" s="160" t="s">
        <v>1</v>
      </c>
      <c r="F411" s="161" t="s">
        <v>669</v>
      </c>
      <c r="H411" s="162">
        <v>1</v>
      </c>
      <c r="I411" s="163"/>
      <c r="L411" s="158"/>
      <c r="M411" s="164"/>
      <c r="N411" s="165"/>
      <c r="O411" s="165"/>
      <c r="P411" s="165"/>
      <c r="Q411" s="165"/>
      <c r="R411" s="165"/>
      <c r="S411" s="165"/>
      <c r="T411" s="166"/>
      <c r="AT411" s="160" t="s">
        <v>138</v>
      </c>
      <c r="AU411" s="160" t="s">
        <v>83</v>
      </c>
      <c r="AV411" s="13" t="s">
        <v>83</v>
      </c>
      <c r="AW411" s="13" t="s">
        <v>32</v>
      </c>
      <c r="AX411" s="13" t="s">
        <v>81</v>
      </c>
      <c r="AY411" s="160" t="s">
        <v>126</v>
      </c>
    </row>
    <row r="412" spans="1:65" s="2" customFormat="1" ht="16.5" customHeight="1">
      <c r="A412" s="33"/>
      <c r="B412" s="139"/>
      <c r="C412" s="190" t="s">
        <v>678</v>
      </c>
      <c r="D412" s="190" t="s">
        <v>282</v>
      </c>
      <c r="E412" s="191" t="s">
        <v>679</v>
      </c>
      <c r="F412" s="192" t="s">
        <v>680</v>
      </c>
      <c r="G412" s="193" t="s">
        <v>659</v>
      </c>
      <c r="H412" s="194">
        <v>1</v>
      </c>
      <c r="I412" s="195"/>
      <c r="J412" s="196">
        <f>ROUND(I412*H412,2)</f>
        <v>0</v>
      </c>
      <c r="K412" s="192" t="s">
        <v>1</v>
      </c>
      <c r="L412" s="197"/>
      <c r="M412" s="198" t="s">
        <v>1</v>
      </c>
      <c r="N412" s="199" t="s">
        <v>41</v>
      </c>
      <c r="O412" s="59"/>
      <c r="P412" s="149">
        <f>O412*H412</f>
        <v>0</v>
      </c>
      <c r="Q412" s="149">
        <v>0.091</v>
      </c>
      <c r="R412" s="149">
        <f>Q412*H412</f>
        <v>0.091</v>
      </c>
      <c r="S412" s="149">
        <v>0</v>
      </c>
      <c r="T412" s="150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1" t="s">
        <v>285</v>
      </c>
      <c r="AT412" s="151" t="s">
        <v>282</v>
      </c>
      <c r="AU412" s="151" t="s">
        <v>83</v>
      </c>
      <c r="AY412" s="18" t="s">
        <v>126</v>
      </c>
      <c r="BE412" s="152">
        <f>IF(N412="základní",J412,0)</f>
        <v>0</v>
      </c>
      <c r="BF412" s="152">
        <f>IF(N412="snížená",J412,0)</f>
        <v>0</v>
      </c>
      <c r="BG412" s="152">
        <f>IF(N412="zákl. přenesená",J412,0)</f>
        <v>0</v>
      </c>
      <c r="BH412" s="152">
        <f>IF(N412="sníž. přenesená",J412,0)</f>
        <v>0</v>
      </c>
      <c r="BI412" s="152">
        <f>IF(N412="nulová",J412,0)</f>
        <v>0</v>
      </c>
      <c r="BJ412" s="18" t="s">
        <v>81</v>
      </c>
      <c r="BK412" s="152">
        <f>ROUND(I412*H412,2)</f>
        <v>0</v>
      </c>
      <c r="BL412" s="18" t="s">
        <v>134</v>
      </c>
      <c r="BM412" s="151" t="s">
        <v>681</v>
      </c>
    </row>
    <row r="413" spans="2:51" s="13" customFormat="1" ht="11.25">
      <c r="B413" s="158"/>
      <c r="D413" s="159" t="s">
        <v>138</v>
      </c>
      <c r="E413" s="160" t="s">
        <v>1</v>
      </c>
      <c r="F413" s="161" t="s">
        <v>669</v>
      </c>
      <c r="H413" s="162">
        <v>1</v>
      </c>
      <c r="I413" s="163"/>
      <c r="L413" s="158"/>
      <c r="M413" s="164"/>
      <c r="N413" s="165"/>
      <c r="O413" s="165"/>
      <c r="P413" s="165"/>
      <c r="Q413" s="165"/>
      <c r="R413" s="165"/>
      <c r="S413" s="165"/>
      <c r="T413" s="166"/>
      <c r="AT413" s="160" t="s">
        <v>138</v>
      </c>
      <c r="AU413" s="160" t="s">
        <v>83</v>
      </c>
      <c r="AV413" s="13" t="s">
        <v>83</v>
      </c>
      <c r="AW413" s="13" t="s">
        <v>32</v>
      </c>
      <c r="AX413" s="13" t="s">
        <v>81</v>
      </c>
      <c r="AY413" s="160" t="s">
        <v>126</v>
      </c>
    </row>
    <row r="414" spans="1:65" s="2" customFormat="1" ht="16.5" customHeight="1">
      <c r="A414" s="33"/>
      <c r="B414" s="139"/>
      <c r="C414" s="190" t="s">
        <v>682</v>
      </c>
      <c r="D414" s="190" t="s">
        <v>282</v>
      </c>
      <c r="E414" s="191" t="s">
        <v>683</v>
      </c>
      <c r="F414" s="192" t="s">
        <v>684</v>
      </c>
      <c r="G414" s="193" t="s">
        <v>659</v>
      </c>
      <c r="H414" s="194">
        <v>1</v>
      </c>
      <c r="I414" s="195"/>
      <c r="J414" s="196">
        <f>ROUND(I414*H414,2)</f>
        <v>0</v>
      </c>
      <c r="K414" s="192" t="s">
        <v>1</v>
      </c>
      <c r="L414" s="197"/>
      <c r="M414" s="198" t="s">
        <v>1</v>
      </c>
      <c r="N414" s="199" t="s">
        <v>41</v>
      </c>
      <c r="O414" s="59"/>
      <c r="P414" s="149">
        <f>O414*H414</f>
        <v>0</v>
      </c>
      <c r="Q414" s="149">
        <v>0.091</v>
      </c>
      <c r="R414" s="149">
        <f>Q414*H414</f>
        <v>0.091</v>
      </c>
      <c r="S414" s="149">
        <v>0</v>
      </c>
      <c r="T414" s="150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1" t="s">
        <v>285</v>
      </c>
      <c r="AT414" s="151" t="s">
        <v>282</v>
      </c>
      <c r="AU414" s="151" t="s">
        <v>83</v>
      </c>
      <c r="AY414" s="18" t="s">
        <v>126</v>
      </c>
      <c r="BE414" s="152">
        <f>IF(N414="základní",J414,0)</f>
        <v>0</v>
      </c>
      <c r="BF414" s="152">
        <f>IF(N414="snížená",J414,0)</f>
        <v>0</v>
      </c>
      <c r="BG414" s="152">
        <f>IF(N414="zákl. přenesená",J414,0)</f>
        <v>0</v>
      </c>
      <c r="BH414" s="152">
        <f>IF(N414="sníž. přenesená",J414,0)</f>
        <v>0</v>
      </c>
      <c r="BI414" s="152">
        <f>IF(N414="nulová",J414,0)</f>
        <v>0</v>
      </c>
      <c r="BJ414" s="18" t="s">
        <v>81</v>
      </c>
      <c r="BK414" s="152">
        <f>ROUND(I414*H414,2)</f>
        <v>0</v>
      </c>
      <c r="BL414" s="18" t="s">
        <v>134</v>
      </c>
      <c r="BM414" s="151" t="s">
        <v>685</v>
      </c>
    </row>
    <row r="415" spans="2:51" s="13" customFormat="1" ht="11.25">
      <c r="B415" s="158"/>
      <c r="D415" s="159" t="s">
        <v>138</v>
      </c>
      <c r="E415" s="160" t="s">
        <v>1</v>
      </c>
      <c r="F415" s="161" t="s">
        <v>669</v>
      </c>
      <c r="H415" s="162">
        <v>1</v>
      </c>
      <c r="I415" s="163"/>
      <c r="L415" s="158"/>
      <c r="M415" s="164"/>
      <c r="N415" s="165"/>
      <c r="O415" s="165"/>
      <c r="P415" s="165"/>
      <c r="Q415" s="165"/>
      <c r="R415" s="165"/>
      <c r="S415" s="165"/>
      <c r="T415" s="166"/>
      <c r="AT415" s="160" t="s">
        <v>138</v>
      </c>
      <c r="AU415" s="160" t="s">
        <v>83</v>
      </c>
      <c r="AV415" s="13" t="s">
        <v>83</v>
      </c>
      <c r="AW415" s="13" t="s">
        <v>32</v>
      </c>
      <c r="AX415" s="13" t="s">
        <v>81</v>
      </c>
      <c r="AY415" s="160" t="s">
        <v>126</v>
      </c>
    </row>
    <row r="416" spans="1:65" s="2" customFormat="1" ht="21.75" customHeight="1">
      <c r="A416" s="33"/>
      <c r="B416" s="139"/>
      <c r="C416" s="190" t="s">
        <v>686</v>
      </c>
      <c r="D416" s="190" t="s">
        <v>282</v>
      </c>
      <c r="E416" s="191" t="s">
        <v>687</v>
      </c>
      <c r="F416" s="192" t="s">
        <v>688</v>
      </c>
      <c r="G416" s="193" t="s">
        <v>659</v>
      </c>
      <c r="H416" s="194">
        <v>1</v>
      </c>
      <c r="I416" s="195"/>
      <c r="J416" s="196">
        <f>ROUND(I416*H416,2)</f>
        <v>0</v>
      </c>
      <c r="K416" s="192" t="s">
        <v>1</v>
      </c>
      <c r="L416" s="197"/>
      <c r="M416" s="198" t="s">
        <v>1</v>
      </c>
      <c r="N416" s="199" t="s">
        <v>41</v>
      </c>
      <c r="O416" s="59"/>
      <c r="P416" s="149">
        <f>O416*H416</f>
        <v>0</v>
      </c>
      <c r="Q416" s="149">
        <v>0.091</v>
      </c>
      <c r="R416" s="149">
        <f>Q416*H416</f>
        <v>0.091</v>
      </c>
      <c r="S416" s="149">
        <v>0</v>
      </c>
      <c r="T416" s="150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1" t="s">
        <v>285</v>
      </c>
      <c r="AT416" s="151" t="s">
        <v>282</v>
      </c>
      <c r="AU416" s="151" t="s">
        <v>83</v>
      </c>
      <c r="AY416" s="18" t="s">
        <v>126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8" t="s">
        <v>81</v>
      </c>
      <c r="BK416" s="152">
        <f>ROUND(I416*H416,2)</f>
        <v>0</v>
      </c>
      <c r="BL416" s="18" t="s">
        <v>134</v>
      </c>
      <c r="BM416" s="151" t="s">
        <v>689</v>
      </c>
    </row>
    <row r="417" spans="2:51" s="13" customFormat="1" ht="11.25">
      <c r="B417" s="158"/>
      <c r="D417" s="159" t="s">
        <v>138</v>
      </c>
      <c r="E417" s="160" t="s">
        <v>1</v>
      </c>
      <c r="F417" s="161" t="s">
        <v>669</v>
      </c>
      <c r="H417" s="162">
        <v>1</v>
      </c>
      <c r="I417" s="163"/>
      <c r="L417" s="158"/>
      <c r="M417" s="164"/>
      <c r="N417" s="165"/>
      <c r="O417" s="165"/>
      <c r="P417" s="165"/>
      <c r="Q417" s="165"/>
      <c r="R417" s="165"/>
      <c r="S417" s="165"/>
      <c r="T417" s="166"/>
      <c r="AT417" s="160" t="s">
        <v>138</v>
      </c>
      <c r="AU417" s="160" t="s">
        <v>83</v>
      </c>
      <c r="AV417" s="13" t="s">
        <v>83</v>
      </c>
      <c r="AW417" s="13" t="s">
        <v>32</v>
      </c>
      <c r="AX417" s="13" t="s">
        <v>81</v>
      </c>
      <c r="AY417" s="160" t="s">
        <v>126</v>
      </c>
    </row>
    <row r="418" spans="1:65" s="2" customFormat="1" ht="16.5" customHeight="1">
      <c r="A418" s="33"/>
      <c r="B418" s="139"/>
      <c r="C418" s="190" t="s">
        <v>690</v>
      </c>
      <c r="D418" s="190" t="s">
        <v>282</v>
      </c>
      <c r="E418" s="191" t="s">
        <v>691</v>
      </c>
      <c r="F418" s="192" t="s">
        <v>692</v>
      </c>
      <c r="G418" s="193" t="s">
        <v>659</v>
      </c>
      <c r="H418" s="194">
        <v>1</v>
      </c>
      <c r="I418" s="195"/>
      <c r="J418" s="196">
        <f>ROUND(I418*H418,2)</f>
        <v>0</v>
      </c>
      <c r="K418" s="192" t="s">
        <v>1</v>
      </c>
      <c r="L418" s="197"/>
      <c r="M418" s="198" t="s">
        <v>1</v>
      </c>
      <c r="N418" s="199" t="s">
        <v>41</v>
      </c>
      <c r="O418" s="59"/>
      <c r="P418" s="149">
        <f>O418*H418</f>
        <v>0</v>
      </c>
      <c r="Q418" s="149">
        <v>0.091</v>
      </c>
      <c r="R418" s="149">
        <f>Q418*H418</f>
        <v>0.091</v>
      </c>
      <c r="S418" s="149">
        <v>0</v>
      </c>
      <c r="T418" s="15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1" t="s">
        <v>285</v>
      </c>
      <c r="AT418" s="151" t="s">
        <v>282</v>
      </c>
      <c r="AU418" s="151" t="s">
        <v>83</v>
      </c>
      <c r="AY418" s="18" t="s">
        <v>126</v>
      </c>
      <c r="BE418" s="152">
        <f>IF(N418="základní",J418,0)</f>
        <v>0</v>
      </c>
      <c r="BF418" s="152">
        <f>IF(N418="snížená",J418,0)</f>
        <v>0</v>
      </c>
      <c r="BG418" s="152">
        <f>IF(N418="zákl. přenesená",J418,0)</f>
        <v>0</v>
      </c>
      <c r="BH418" s="152">
        <f>IF(N418="sníž. přenesená",J418,0)</f>
        <v>0</v>
      </c>
      <c r="BI418" s="152">
        <f>IF(N418="nulová",J418,0)</f>
        <v>0</v>
      </c>
      <c r="BJ418" s="18" t="s">
        <v>81</v>
      </c>
      <c r="BK418" s="152">
        <f>ROUND(I418*H418,2)</f>
        <v>0</v>
      </c>
      <c r="BL418" s="18" t="s">
        <v>134</v>
      </c>
      <c r="BM418" s="151" t="s">
        <v>693</v>
      </c>
    </row>
    <row r="419" spans="2:51" s="13" customFormat="1" ht="11.25">
      <c r="B419" s="158"/>
      <c r="D419" s="159" t="s">
        <v>138</v>
      </c>
      <c r="E419" s="160" t="s">
        <v>1</v>
      </c>
      <c r="F419" s="161" t="s">
        <v>669</v>
      </c>
      <c r="H419" s="162">
        <v>1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138</v>
      </c>
      <c r="AU419" s="160" t="s">
        <v>83</v>
      </c>
      <c r="AV419" s="13" t="s">
        <v>83</v>
      </c>
      <c r="AW419" s="13" t="s">
        <v>32</v>
      </c>
      <c r="AX419" s="13" t="s">
        <v>81</v>
      </c>
      <c r="AY419" s="160" t="s">
        <v>126</v>
      </c>
    </row>
    <row r="420" spans="1:65" s="2" customFormat="1" ht="16.5" customHeight="1">
      <c r="A420" s="33"/>
      <c r="B420" s="139"/>
      <c r="C420" s="190" t="s">
        <v>694</v>
      </c>
      <c r="D420" s="190" t="s">
        <v>282</v>
      </c>
      <c r="E420" s="191" t="s">
        <v>695</v>
      </c>
      <c r="F420" s="192" t="s">
        <v>696</v>
      </c>
      <c r="G420" s="193" t="s">
        <v>659</v>
      </c>
      <c r="H420" s="194">
        <v>1</v>
      </c>
      <c r="I420" s="195"/>
      <c r="J420" s="196">
        <f>ROUND(I420*H420,2)</f>
        <v>0</v>
      </c>
      <c r="K420" s="192" t="s">
        <v>1</v>
      </c>
      <c r="L420" s="197"/>
      <c r="M420" s="198" t="s">
        <v>1</v>
      </c>
      <c r="N420" s="199" t="s">
        <v>41</v>
      </c>
      <c r="O420" s="59"/>
      <c r="P420" s="149">
        <f>O420*H420</f>
        <v>0</v>
      </c>
      <c r="Q420" s="149">
        <v>0.091</v>
      </c>
      <c r="R420" s="149">
        <f>Q420*H420</f>
        <v>0.091</v>
      </c>
      <c r="S420" s="149">
        <v>0</v>
      </c>
      <c r="T420" s="150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1" t="s">
        <v>285</v>
      </c>
      <c r="AT420" s="151" t="s">
        <v>282</v>
      </c>
      <c r="AU420" s="151" t="s">
        <v>83</v>
      </c>
      <c r="AY420" s="18" t="s">
        <v>126</v>
      </c>
      <c r="BE420" s="152">
        <f>IF(N420="základní",J420,0)</f>
        <v>0</v>
      </c>
      <c r="BF420" s="152">
        <f>IF(N420="snížená",J420,0)</f>
        <v>0</v>
      </c>
      <c r="BG420" s="152">
        <f>IF(N420="zákl. přenesená",J420,0)</f>
        <v>0</v>
      </c>
      <c r="BH420" s="152">
        <f>IF(N420="sníž. přenesená",J420,0)</f>
        <v>0</v>
      </c>
      <c r="BI420" s="152">
        <f>IF(N420="nulová",J420,0)</f>
        <v>0</v>
      </c>
      <c r="BJ420" s="18" t="s">
        <v>81</v>
      </c>
      <c r="BK420" s="152">
        <f>ROUND(I420*H420,2)</f>
        <v>0</v>
      </c>
      <c r="BL420" s="18" t="s">
        <v>134</v>
      </c>
      <c r="BM420" s="151" t="s">
        <v>697</v>
      </c>
    </row>
    <row r="421" spans="2:51" s="13" customFormat="1" ht="11.25">
      <c r="B421" s="158"/>
      <c r="D421" s="159" t="s">
        <v>138</v>
      </c>
      <c r="E421" s="160" t="s">
        <v>1</v>
      </c>
      <c r="F421" s="161" t="s">
        <v>669</v>
      </c>
      <c r="H421" s="162">
        <v>1</v>
      </c>
      <c r="I421" s="163"/>
      <c r="L421" s="158"/>
      <c r="M421" s="164"/>
      <c r="N421" s="165"/>
      <c r="O421" s="165"/>
      <c r="P421" s="165"/>
      <c r="Q421" s="165"/>
      <c r="R421" s="165"/>
      <c r="S421" s="165"/>
      <c r="T421" s="166"/>
      <c r="AT421" s="160" t="s">
        <v>138</v>
      </c>
      <c r="AU421" s="160" t="s">
        <v>83</v>
      </c>
      <c r="AV421" s="13" t="s">
        <v>83</v>
      </c>
      <c r="AW421" s="13" t="s">
        <v>32</v>
      </c>
      <c r="AX421" s="13" t="s">
        <v>81</v>
      </c>
      <c r="AY421" s="160" t="s">
        <v>126</v>
      </c>
    </row>
    <row r="422" spans="2:63" s="12" customFormat="1" ht="22.9" customHeight="1">
      <c r="B422" s="126"/>
      <c r="D422" s="127" t="s">
        <v>75</v>
      </c>
      <c r="E422" s="137" t="s">
        <v>698</v>
      </c>
      <c r="F422" s="137" t="s">
        <v>699</v>
      </c>
      <c r="I422" s="129"/>
      <c r="J422" s="138">
        <f>BK422</f>
        <v>0</v>
      </c>
      <c r="L422" s="126"/>
      <c r="M422" s="131"/>
      <c r="N422" s="132"/>
      <c r="O422" s="132"/>
      <c r="P422" s="133">
        <f>SUM(P423:P431)</f>
        <v>0</v>
      </c>
      <c r="Q422" s="132"/>
      <c r="R422" s="133">
        <f>SUM(R423:R431)</f>
        <v>0</v>
      </c>
      <c r="S422" s="132"/>
      <c r="T422" s="134">
        <f>SUM(T423:T431)</f>
        <v>0</v>
      </c>
      <c r="AR422" s="127" t="s">
        <v>81</v>
      </c>
      <c r="AT422" s="135" t="s">
        <v>75</v>
      </c>
      <c r="AU422" s="135" t="s">
        <v>81</v>
      </c>
      <c r="AY422" s="127" t="s">
        <v>126</v>
      </c>
      <c r="BK422" s="136">
        <f>SUM(BK423:BK431)</f>
        <v>0</v>
      </c>
    </row>
    <row r="423" spans="1:65" s="2" customFormat="1" ht="16.5" customHeight="1">
      <c r="A423" s="33"/>
      <c r="B423" s="139"/>
      <c r="C423" s="140" t="s">
        <v>700</v>
      </c>
      <c r="D423" s="140" t="s">
        <v>129</v>
      </c>
      <c r="E423" s="141" t="s">
        <v>701</v>
      </c>
      <c r="F423" s="142" t="s">
        <v>702</v>
      </c>
      <c r="G423" s="143" t="s">
        <v>265</v>
      </c>
      <c r="H423" s="144">
        <v>134.564</v>
      </c>
      <c r="I423" s="145"/>
      <c r="J423" s="146">
        <f>ROUND(I423*H423,2)</f>
        <v>0</v>
      </c>
      <c r="K423" s="142" t="s">
        <v>133</v>
      </c>
      <c r="L423" s="34"/>
      <c r="M423" s="147" t="s">
        <v>1</v>
      </c>
      <c r="N423" s="148" t="s">
        <v>41</v>
      </c>
      <c r="O423" s="59"/>
      <c r="P423" s="149">
        <f>O423*H423</f>
        <v>0</v>
      </c>
      <c r="Q423" s="149">
        <v>0</v>
      </c>
      <c r="R423" s="149">
        <f>Q423*H423</f>
        <v>0</v>
      </c>
      <c r="S423" s="149">
        <v>0</v>
      </c>
      <c r="T423" s="150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1" t="s">
        <v>134</v>
      </c>
      <c r="AT423" s="151" t="s">
        <v>129</v>
      </c>
      <c r="AU423" s="151" t="s">
        <v>83</v>
      </c>
      <c r="AY423" s="18" t="s">
        <v>126</v>
      </c>
      <c r="BE423" s="152">
        <f>IF(N423="základní",J423,0)</f>
        <v>0</v>
      </c>
      <c r="BF423" s="152">
        <f>IF(N423="snížená",J423,0)</f>
        <v>0</v>
      </c>
      <c r="BG423" s="152">
        <f>IF(N423="zákl. přenesená",J423,0)</f>
        <v>0</v>
      </c>
      <c r="BH423" s="152">
        <f>IF(N423="sníž. přenesená",J423,0)</f>
        <v>0</v>
      </c>
      <c r="BI423" s="152">
        <f>IF(N423="nulová",J423,0)</f>
        <v>0</v>
      </c>
      <c r="BJ423" s="18" t="s">
        <v>81</v>
      </c>
      <c r="BK423" s="152">
        <f>ROUND(I423*H423,2)</f>
        <v>0</v>
      </c>
      <c r="BL423" s="18" t="s">
        <v>134</v>
      </c>
      <c r="BM423" s="151" t="s">
        <v>703</v>
      </c>
    </row>
    <row r="424" spans="1:47" s="2" customFormat="1" ht="11.25">
      <c r="A424" s="33"/>
      <c r="B424" s="34"/>
      <c r="C424" s="33"/>
      <c r="D424" s="153" t="s">
        <v>136</v>
      </c>
      <c r="E424" s="33"/>
      <c r="F424" s="154" t="s">
        <v>704</v>
      </c>
      <c r="G424" s="33"/>
      <c r="H424" s="33"/>
      <c r="I424" s="155"/>
      <c r="J424" s="33"/>
      <c r="K424" s="33"/>
      <c r="L424" s="34"/>
      <c r="M424" s="156"/>
      <c r="N424" s="157"/>
      <c r="O424" s="59"/>
      <c r="P424" s="59"/>
      <c r="Q424" s="59"/>
      <c r="R424" s="59"/>
      <c r="S424" s="59"/>
      <c r="T424" s="60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136</v>
      </c>
      <c r="AU424" s="18" t="s">
        <v>83</v>
      </c>
    </row>
    <row r="425" spans="1:65" s="2" customFormat="1" ht="16.5" customHeight="1">
      <c r="A425" s="33"/>
      <c r="B425" s="139"/>
      <c r="C425" s="140" t="s">
        <v>705</v>
      </c>
      <c r="D425" s="140" t="s">
        <v>129</v>
      </c>
      <c r="E425" s="141" t="s">
        <v>706</v>
      </c>
      <c r="F425" s="142" t="s">
        <v>707</v>
      </c>
      <c r="G425" s="143" t="s">
        <v>265</v>
      </c>
      <c r="H425" s="144">
        <v>4575.176</v>
      </c>
      <c r="I425" s="145"/>
      <c r="J425" s="146">
        <f>ROUND(I425*H425,2)</f>
        <v>0</v>
      </c>
      <c r="K425" s="142" t="s">
        <v>133</v>
      </c>
      <c r="L425" s="34"/>
      <c r="M425" s="147" t="s">
        <v>1</v>
      </c>
      <c r="N425" s="148" t="s">
        <v>41</v>
      </c>
      <c r="O425" s="59"/>
      <c r="P425" s="149">
        <f>O425*H425</f>
        <v>0</v>
      </c>
      <c r="Q425" s="149">
        <v>0</v>
      </c>
      <c r="R425" s="149">
        <f>Q425*H425</f>
        <v>0</v>
      </c>
      <c r="S425" s="149">
        <v>0</v>
      </c>
      <c r="T425" s="150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1" t="s">
        <v>134</v>
      </c>
      <c r="AT425" s="151" t="s">
        <v>129</v>
      </c>
      <c r="AU425" s="151" t="s">
        <v>83</v>
      </c>
      <c r="AY425" s="18" t="s">
        <v>126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8" t="s">
        <v>81</v>
      </c>
      <c r="BK425" s="152">
        <f>ROUND(I425*H425,2)</f>
        <v>0</v>
      </c>
      <c r="BL425" s="18" t="s">
        <v>134</v>
      </c>
      <c r="BM425" s="151" t="s">
        <v>708</v>
      </c>
    </row>
    <row r="426" spans="1:47" s="2" customFormat="1" ht="11.25">
      <c r="A426" s="33"/>
      <c r="B426" s="34"/>
      <c r="C426" s="33"/>
      <c r="D426" s="153" t="s">
        <v>136</v>
      </c>
      <c r="E426" s="33"/>
      <c r="F426" s="154" t="s">
        <v>709</v>
      </c>
      <c r="G426" s="33"/>
      <c r="H426" s="33"/>
      <c r="I426" s="155"/>
      <c r="J426" s="33"/>
      <c r="K426" s="33"/>
      <c r="L426" s="34"/>
      <c r="M426" s="156"/>
      <c r="N426" s="157"/>
      <c r="O426" s="59"/>
      <c r="P426" s="59"/>
      <c r="Q426" s="59"/>
      <c r="R426" s="59"/>
      <c r="S426" s="59"/>
      <c r="T426" s="60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136</v>
      </c>
      <c r="AU426" s="18" t="s">
        <v>83</v>
      </c>
    </row>
    <row r="427" spans="2:51" s="13" customFormat="1" ht="11.25">
      <c r="B427" s="158"/>
      <c r="D427" s="159" t="s">
        <v>138</v>
      </c>
      <c r="F427" s="161" t="s">
        <v>710</v>
      </c>
      <c r="H427" s="162">
        <v>4575.176</v>
      </c>
      <c r="I427" s="163"/>
      <c r="L427" s="158"/>
      <c r="M427" s="164"/>
      <c r="N427" s="165"/>
      <c r="O427" s="165"/>
      <c r="P427" s="165"/>
      <c r="Q427" s="165"/>
      <c r="R427" s="165"/>
      <c r="S427" s="165"/>
      <c r="T427" s="166"/>
      <c r="AT427" s="160" t="s">
        <v>138</v>
      </c>
      <c r="AU427" s="160" t="s">
        <v>83</v>
      </c>
      <c r="AV427" s="13" t="s">
        <v>83</v>
      </c>
      <c r="AW427" s="13" t="s">
        <v>3</v>
      </c>
      <c r="AX427" s="13" t="s">
        <v>81</v>
      </c>
      <c r="AY427" s="160" t="s">
        <v>126</v>
      </c>
    </row>
    <row r="428" spans="1:65" s="2" customFormat="1" ht="24.2" customHeight="1">
      <c r="A428" s="33"/>
      <c r="B428" s="139"/>
      <c r="C428" s="140" t="s">
        <v>711</v>
      </c>
      <c r="D428" s="140" t="s">
        <v>129</v>
      </c>
      <c r="E428" s="141" t="s">
        <v>712</v>
      </c>
      <c r="F428" s="142" t="s">
        <v>713</v>
      </c>
      <c r="G428" s="143" t="s">
        <v>265</v>
      </c>
      <c r="H428" s="144">
        <v>134.564</v>
      </c>
      <c r="I428" s="145"/>
      <c r="J428" s="146">
        <f>ROUND(I428*H428,2)</f>
        <v>0</v>
      </c>
      <c r="K428" s="142" t="s">
        <v>133</v>
      </c>
      <c r="L428" s="34"/>
      <c r="M428" s="147" t="s">
        <v>1</v>
      </c>
      <c r="N428" s="148" t="s">
        <v>41</v>
      </c>
      <c r="O428" s="59"/>
      <c r="P428" s="149">
        <f>O428*H428</f>
        <v>0</v>
      </c>
      <c r="Q428" s="149">
        <v>0</v>
      </c>
      <c r="R428" s="149">
        <f>Q428*H428</f>
        <v>0</v>
      </c>
      <c r="S428" s="149">
        <v>0</v>
      </c>
      <c r="T428" s="150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1" t="s">
        <v>134</v>
      </c>
      <c r="AT428" s="151" t="s">
        <v>129</v>
      </c>
      <c r="AU428" s="151" t="s">
        <v>83</v>
      </c>
      <c r="AY428" s="18" t="s">
        <v>126</v>
      </c>
      <c r="BE428" s="152">
        <f>IF(N428="základní",J428,0)</f>
        <v>0</v>
      </c>
      <c r="BF428" s="152">
        <f>IF(N428="snížená",J428,0)</f>
        <v>0</v>
      </c>
      <c r="BG428" s="152">
        <f>IF(N428="zákl. přenesená",J428,0)</f>
        <v>0</v>
      </c>
      <c r="BH428" s="152">
        <f>IF(N428="sníž. přenesená",J428,0)</f>
        <v>0</v>
      </c>
      <c r="BI428" s="152">
        <f>IF(N428="nulová",J428,0)</f>
        <v>0</v>
      </c>
      <c r="BJ428" s="18" t="s">
        <v>81</v>
      </c>
      <c r="BK428" s="152">
        <f>ROUND(I428*H428,2)</f>
        <v>0</v>
      </c>
      <c r="BL428" s="18" t="s">
        <v>134</v>
      </c>
      <c r="BM428" s="151" t="s">
        <v>714</v>
      </c>
    </row>
    <row r="429" spans="1:47" s="2" customFormat="1" ht="11.25">
      <c r="A429" s="33"/>
      <c r="B429" s="34"/>
      <c r="C429" s="33"/>
      <c r="D429" s="153" t="s">
        <v>136</v>
      </c>
      <c r="E429" s="33"/>
      <c r="F429" s="154" t="s">
        <v>715</v>
      </c>
      <c r="G429" s="33"/>
      <c r="H429" s="33"/>
      <c r="I429" s="155"/>
      <c r="J429" s="33"/>
      <c r="K429" s="33"/>
      <c r="L429" s="34"/>
      <c r="M429" s="156"/>
      <c r="N429" s="157"/>
      <c r="O429" s="59"/>
      <c r="P429" s="59"/>
      <c r="Q429" s="59"/>
      <c r="R429" s="59"/>
      <c r="S429" s="59"/>
      <c r="T429" s="60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136</v>
      </c>
      <c r="AU429" s="18" t="s">
        <v>83</v>
      </c>
    </row>
    <row r="430" spans="1:65" s="2" customFormat="1" ht="16.5" customHeight="1">
      <c r="A430" s="33"/>
      <c r="B430" s="139"/>
      <c r="C430" s="140" t="s">
        <v>716</v>
      </c>
      <c r="D430" s="140" t="s">
        <v>129</v>
      </c>
      <c r="E430" s="141" t="s">
        <v>717</v>
      </c>
      <c r="F430" s="142" t="s">
        <v>718</v>
      </c>
      <c r="G430" s="143" t="s">
        <v>265</v>
      </c>
      <c r="H430" s="144">
        <v>134.564</v>
      </c>
      <c r="I430" s="145"/>
      <c r="J430" s="146">
        <f>ROUND(I430*H430,2)</f>
        <v>0</v>
      </c>
      <c r="K430" s="142" t="s">
        <v>133</v>
      </c>
      <c r="L430" s="34"/>
      <c r="M430" s="147" t="s">
        <v>1</v>
      </c>
      <c r="N430" s="148" t="s">
        <v>41</v>
      </c>
      <c r="O430" s="59"/>
      <c r="P430" s="149">
        <f>O430*H430</f>
        <v>0</v>
      </c>
      <c r="Q430" s="149">
        <v>0</v>
      </c>
      <c r="R430" s="149">
        <f>Q430*H430</f>
        <v>0</v>
      </c>
      <c r="S430" s="149">
        <v>0</v>
      </c>
      <c r="T430" s="150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1" t="s">
        <v>134</v>
      </c>
      <c r="AT430" s="151" t="s">
        <v>129</v>
      </c>
      <c r="AU430" s="151" t="s">
        <v>83</v>
      </c>
      <c r="AY430" s="18" t="s">
        <v>126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8" t="s">
        <v>81</v>
      </c>
      <c r="BK430" s="152">
        <f>ROUND(I430*H430,2)</f>
        <v>0</v>
      </c>
      <c r="BL430" s="18" t="s">
        <v>134</v>
      </c>
      <c r="BM430" s="151" t="s">
        <v>719</v>
      </c>
    </row>
    <row r="431" spans="1:47" s="2" customFormat="1" ht="11.25">
      <c r="A431" s="33"/>
      <c r="B431" s="34"/>
      <c r="C431" s="33"/>
      <c r="D431" s="153" t="s">
        <v>136</v>
      </c>
      <c r="E431" s="33"/>
      <c r="F431" s="154" t="s">
        <v>720</v>
      </c>
      <c r="G431" s="33"/>
      <c r="H431" s="33"/>
      <c r="I431" s="155"/>
      <c r="J431" s="33"/>
      <c r="K431" s="33"/>
      <c r="L431" s="34"/>
      <c r="M431" s="156"/>
      <c r="N431" s="157"/>
      <c r="O431" s="59"/>
      <c r="P431" s="59"/>
      <c r="Q431" s="59"/>
      <c r="R431" s="59"/>
      <c r="S431" s="59"/>
      <c r="T431" s="60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8" t="s">
        <v>136</v>
      </c>
      <c r="AU431" s="18" t="s">
        <v>83</v>
      </c>
    </row>
    <row r="432" spans="2:63" s="12" customFormat="1" ht="22.9" customHeight="1">
      <c r="B432" s="126"/>
      <c r="D432" s="127" t="s">
        <v>75</v>
      </c>
      <c r="E432" s="137" t="s">
        <v>721</v>
      </c>
      <c r="F432" s="137" t="s">
        <v>722</v>
      </c>
      <c r="I432" s="129"/>
      <c r="J432" s="138">
        <f>BK432</f>
        <v>0</v>
      </c>
      <c r="L432" s="126"/>
      <c r="M432" s="131"/>
      <c r="N432" s="132"/>
      <c r="O432" s="132"/>
      <c r="P432" s="133">
        <f>SUM(P433:P434)</f>
        <v>0</v>
      </c>
      <c r="Q432" s="132"/>
      <c r="R432" s="133">
        <f>SUM(R433:R434)</f>
        <v>0</v>
      </c>
      <c r="S432" s="132"/>
      <c r="T432" s="134">
        <f>SUM(T433:T434)</f>
        <v>0</v>
      </c>
      <c r="AR432" s="127" t="s">
        <v>81</v>
      </c>
      <c r="AT432" s="135" t="s">
        <v>75</v>
      </c>
      <c r="AU432" s="135" t="s">
        <v>81</v>
      </c>
      <c r="AY432" s="127" t="s">
        <v>126</v>
      </c>
      <c r="BK432" s="136">
        <f>SUM(BK433:BK434)</f>
        <v>0</v>
      </c>
    </row>
    <row r="433" spans="1:65" s="2" customFormat="1" ht="16.5" customHeight="1">
      <c r="A433" s="33"/>
      <c r="B433" s="139"/>
      <c r="C433" s="140" t="s">
        <v>723</v>
      </c>
      <c r="D433" s="140" t="s">
        <v>129</v>
      </c>
      <c r="E433" s="141" t="s">
        <v>724</v>
      </c>
      <c r="F433" s="142" t="s">
        <v>725</v>
      </c>
      <c r="G433" s="143" t="s">
        <v>265</v>
      </c>
      <c r="H433" s="144">
        <v>3462.193</v>
      </c>
      <c r="I433" s="145"/>
      <c r="J433" s="146">
        <f>ROUND(I433*H433,2)</f>
        <v>0</v>
      </c>
      <c r="K433" s="142" t="s">
        <v>133</v>
      </c>
      <c r="L433" s="34"/>
      <c r="M433" s="147" t="s">
        <v>1</v>
      </c>
      <c r="N433" s="148" t="s">
        <v>41</v>
      </c>
      <c r="O433" s="59"/>
      <c r="P433" s="149">
        <f>O433*H433</f>
        <v>0</v>
      </c>
      <c r="Q433" s="149">
        <v>0</v>
      </c>
      <c r="R433" s="149">
        <f>Q433*H433</f>
        <v>0</v>
      </c>
      <c r="S433" s="149">
        <v>0</v>
      </c>
      <c r="T433" s="150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1" t="s">
        <v>134</v>
      </c>
      <c r="AT433" s="151" t="s">
        <v>129</v>
      </c>
      <c r="AU433" s="151" t="s">
        <v>83</v>
      </c>
      <c r="AY433" s="18" t="s">
        <v>126</v>
      </c>
      <c r="BE433" s="152">
        <f>IF(N433="základní",J433,0)</f>
        <v>0</v>
      </c>
      <c r="BF433" s="152">
        <f>IF(N433="snížená",J433,0)</f>
        <v>0</v>
      </c>
      <c r="BG433" s="152">
        <f>IF(N433="zákl. přenesená",J433,0)</f>
        <v>0</v>
      </c>
      <c r="BH433" s="152">
        <f>IF(N433="sníž. přenesená",J433,0)</f>
        <v>0</v>
      </c>
      <c r="BI433" s="152">
        <f>IF(N433="nulová",J433,0)</f>
        <v>0</v>
      </c>
      <c r="BJ433" s="18" t="s">
        <v>81</v>
      </c>
      <c r="BK433" s="152">
        <f>ROUND(I433*H433,2)</f>
        <v>0</v>
      </c>
      <c r="BL433" s="18" t="s">
        <v>134</v>
      </c>
      <c r="BM433" s="151" t="s">
        <v>726</v>
      </c>
    </row>
    <row r="434" spans="1:47" s="2" customFormat="1" ht="11.25">
      <c r="A434" s="33"/>
      <c r="B434" s="34"/>
      <c r="C434" s="33"/>
      <c r="D434" s="153" t="s">
        <v>136</v>
      </c>
      <c r="E434" s="33"/>
      <c r="F434" s="154" t="s">
        <v>727</v>
      </c>
      <c r="G434" s="33"/>
      <c r="H434" s="33"/>
      <c r="I434" s="155"/>
      <c r="J434" s="33"/>
      <c r="K434" s="33"/>
      <c r="L434" s="34"/>
      <c r="M434" s="156"/>
      <c r="N434" s="157"/>
      <c r="O434" s="59"/>
      <c r="P434" s="59"/>
      <c r="Q434" s="59"/>
      <c r="R434" s="59"/>
      <c r="S434" s="59"/>
      <c r="T434" s="60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8" t="s">
        <v>136</v>
      </c>
      <c r="AU434" s="18" t="s">
        <v>83</v>
      </c>
    </row>
    <row r="435" spans="2:63" s="12" customFormat="1" ht="25.9" customHeight="1">
      <c r="B435" s="126"/>
      <c r="D435" s="127" t="s">
        <v>75</v>
      </c>
      <c r="E435" s="128" t="s">
        <v>728</v>
      </c>
      <c r="F435" s="128" t="s">
        <v>729</v>
      </c>
      <c r="I435" s="129"/>
      <c r="J435" s="130">
        <f>BK435</f>
        <v>0</v>
      </c>
      <c r="L435" s="126"/>
      <c r="M435" s="131"/>
      <c r="N435" s="132"/>
      <c r="O435" s="132"/>
      <c r="P435" s="133">
        <f>P436+P441+P447+P461</f>
        <v>0</v>
      </c>
      <c r="Q435" s="132"/>
      <c r="R435" s="133">
        <f>R436+R441+R447+R461</f>
        <v>0.40920175999999997</v>
      </c>
      <c r="S435" s="132"/>
      <c r="T435" s="134">
        <f>T436+T441+T447+T461</f>
        <v>0.4</v>
      </c>
      <c r="AR435" s="127" t="s">
        <v>83</v>
      </c>
      <c r="AT435" s="135" t="s">
        <v>75</v>
      </c>
      <c r="AU435" s="135" t="s">
        <v>76</v>
      </c>
      <c r="AY435" s="127" t="s">
        <v>126</v>
      </c>
      <c r="BK435" s="136">
        <f>BK436+BK441+BK447+BK461</f>
        <v>0</v>
      </c>
    </row>
    <row r="436" spans="2:63" s="12" customFormat="1" ht="22.9" customHeight="1">
      <c r="B436" s="126"/>
      <c r="D436" s="127" t="s">
        <v>75</v>
      </c>
      <c r="E436" s="137" t="s">
        <v>730</v>
      </c>
      <c r="F436" s="137" t="s">
        <v>731</v>
      </c>
      <c r="I436" s="129"/>
      <c r="J436" s="138">
        <f>BK436</f>
        <v>0</v>
      </c>
      <c r="L436" s="126"/>
      <c r="M436" s="131"/>
      <c r="N436" s="132"/>
      <c r="O436" s="132"/>
      <c r="P436" s="133">
        <f>SUM(P437:P440)</f>
        <v>0</v>
      </c>
      <c r="Q436" s="132"/>
      <c r="R436" s="133">
        <f>SUM(R437:R440)</f>
        <v>9E-05</v>
      </c>
      <c r="S436" s="132"/>
      <c r="T436" s="134">
        <f>SUM(T437:T440)</f>
        <v>0</v>
      </c>
      <c r="AR436" s="127" t="s">
        <v>83</v>
      </c>
      <c r="AT436" s="135" t="s">
        <v>75</v>
      </c>
      <c r="AU436" s="135" t="s">
        <v>81</v>
      </c>
      <c r="AY436" s="127" t="s">
        <v>126</v>
      </c>
      <c r="BK436" s="136">
        <f>SUM(BK437:BK440)</f>
        <v>0</v>
      </c>
    </row>
    <row r="437" spans="1:65" s="2" customFormat="1" ht="16.5" customHeight="1">
      <c r="A437" s="33"/>
      <c r="B437" s="139"/>
      <c r="C437" s="140" t="s">
        <v>732</v>
      </c>
      <c r="D437" s="140" t="s">
        <v>129</v>
      </c>
      <c r="E437" s="141" t="s">
        <v>733</v>
      </c>
      <c r="F437" s="142" t="s">
        <v>734</v>
      </c>
      <c r="G437" s="143" t="s">
        <v>367</v>
      </c>
      <c r="H437" s="144">
        <v>1</v>
      </c>
      <c r="I437" s="145"/>
      <c r="J437" s="146">
        <f>ROUND(I437*H437,2)</f>
        <v>0</v>
      </c>
      <c r="K437" s="142" t="s">
        <v>133</v>
      </c>
      <c r="L437" s="34"/>
      <c r="M437" s="147" t="s">
        <v>1</v>
      </c>
      <c r="N437" s="148" t="s">
        <v>41</v>
      </c>
      <c r="O437" s="59"/>
      <c r="P437" s="149">
        <f>O437*H437</f>
        <v>0</v>
      </c>
      <c r="Q437" s="149">
        <v>9E-05</v>
      </c>
      <c r="R437" s="149">
        <f>Q437*H437</f>
        <v>9E-05</v>
      </c>
      <c r="S437" s="149">
        <v>0</v>
      </c>
      <c r="T437" s="150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1" t="s">
        <v>646</v>
      </c>
      <c r="AT437" s="151" t="s">
        <v>129</v>
      </c>
      <c r="AU437" s="151" t="s">
        <v>83</v>
      </c>
      <c r="AY437" s="18" t="s">
        <v>126</v>
      </c>
      <c r="BE437" s="152">
        <f>IF(N437="základní",J437,0)</f>
        <v>0</v>
      </c>
      <c r="BF437" s="152">
        <f>IF(N437="snížená",J437,0)</f>
        <v>0</v>
      </c>
      <c r="BG437" s="152">
        <f>IF(N437="zákl. přenesená",J437,0)</f>
        <v>0</v>
      </c>
      <c r="BH437" s="152">
        <f>IF(N437="sníž. přenesená",J437,0)</f>
        <v>0</v>
      </c>
      <c r="BI437" s="152">
        <f>IF(N437="nulová",J437,0)</f>
        <v>0</v>
      </c>
      <c r="BJ437" s="18" t="s">
        <v>81</v>
      </c>
      <c r="BK437" s="152">
        <f>ROUND(I437*H437,2)</f>
        <v>0</v>
      </c>
      <c r="BL437" s="18" t="s">
        <v>646</v>
      </c>
      <c r="BM437" s="151" t="s">
        <v>735</v>
      </c>
    </row>
    <row r="438" spans="1:47" s="2" customFormat="1" ht="11.25">
      <c r="A438" s="33"/>
      <c r="B438" s="34"/>
      <c r="C438" s="33"/>
      <c r="D438" s="153" t="s">
        <v>136</v>
      </c>
      <c r="E438" s="33"/>
      <c r="F438" s="154" t="s">
        <v>736</v>
      </c>
      <c r="G438" s="33"/>
      <c r="H438" s="33"/>
      <c r="I438" s="155"/>
      <c r="J438" s="33"/>
      <c r="K438" s="33"/>
      <c r="L438" s="34"/>
      <c r="M438" s="156"/>
      <c r="N438" s="157"/>
      <c r="O438" s="59"/>
      <c r="P438" s="59"/>
      <c r="Q438" s="59"/>
      <c r="R438" s="59"/>
      <c r="S438" s="59"/>
      <c r="T438" s="60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T438" s="18" t="s">
        <v>136</v>
      </c>
      <c r="AU438" s="18" t="s">
        <v>83</v>
      </c>
    </row>
    <row r="439" spans="1:65" s="2" customFormat="1" ht="16.5" customHeight="1">
      <c r="A439" s="33"/>
      <c r="B439" s="139"/>
      <c r="C439" s="140" t="s">
        <v>737</v>
      </c>
      <c r="D439" s="140" t="s">
        <v>129</v>
      </c>
      <c r="E439" s="141" t="s">
        <v>738</v>
      </c>
      <c r="F439" s="142" t="s">
        <v>739</v>
      </c>
      <c r="G439" s="143" t="s">
        <v>740</v>
      </c>
      <c r="H439" s="200"/>
      <c r="I439" s="145"/>
      <c r="J439" s="146">
        <f>ROUND(I439*H439,2)</f>
        <v>0</v>
      </c>
      <c r="K439" s="142" t="s">
        <v>133</v>
      </c>
      <c r="L439" s="34"/>
      <c r="M439" s="147" t="s">
        <v>1</v>
      </c>
      <c r="N439" s="148" t="s">
        <v>41</v>
      </c>
      <c r="O439" s="59"/>
      <c r="P439" s="149">
        <f>O439*H439</f>
        <v>0</v>
      </c>
      <c r="Q439" s="149">
        <v>0</v>
      </c>
      <c r="R439" s="149">
        <f>Q439*H439</f>
        <v>0</v>
      </c>
      <c r="S439" s="149">
        <v>0</v>
      </c>
      <c r="T439" s="150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1" t="s">
        <v>646</v>
      </c>
      <c r="AT439" s="151" t="s">
        <v>129</v>
      </c>
      <c r="AU439" s="151" t="s">
        <v>83</v>
      </c>
      <c r="AY439" s="18" t="s">
        <v>126</v>
      </c>
      <c r="BE439" s="152">
        <f>IF(N439="základní",J439,0)</f>
        <v>0</v>
      </c>
      <c r="BF439" s="152">
        <f>IF(N439="snížená",J439,0)</f>
        <v>0</v>
      </c>
      <c r="BG439" s="152">
        <f>IF(N439="zákl. přenesená",J439,0)</f>
        <v>0</v>
      </c>
      <c r="BH439" s="152">
        <f>IF(N439="sníž. přenesená",J439,0)</f>
        <v>0</v>
      </c>
      <c r="BI439" s="152">
        <f>IF(N439="nulová",J439,0)</f>
        <v>0</v>
      </c>
      <c r="BJ439" s="18" t="s">
        <v>81</v>
      </c>
      <c r="BK439" s="152">
        <f>ROUND(I439*H439,2)</f>
        <v>0</v>
      </c>
      <c r="BL439" s="18" t="s">
        <v>646</v>
      </c>
      <c r="BM439" s="151" t="s">
        <v>741</v>
      </c>
    </row>
    <row r="440" spans="1:47" s="2" customFormat="1" ht="11.25">
      <c r="A440" s="33"/>
      <c r="B440" s="34"/>
      <c r="C440" s="33"/>
      <c r="D440" s="153" t="s">
        <v>136</v>
      </c>
      <c r="E440" s="33"/>
      <c r="F440" s="154" t="s">
        <v>742</v>
      </c>
      <c r="G440" s="33"/>
      <c r="H440" s="33"/>
      <c r="I440" s="155"/>
      <c r="J440" s="33"/>
      <c r="K440" s="33"/>
      <c r="L440" s="34"/>
      <c r="M440" s="156"/>
      <c r="N440" s="157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136</v>
      </c>
      <c r="AU440" s="18" t="s">
        <v>83</v>
      </c>
    </row>
    <row r="441" spans="2:63" s="12" customFormat="1" ht="22.9" customHeight="1">
      <c r="B441" s="126"/>
      <c r="D441" s="127" t="s">
        <v>75</v>
      </c>
      <c r="E441" s="137" t="s">
        <v>743</v>
      </c>
      <c r="F441" s="137" t="s">
        <v>744</v>
      </c>
      <c r="I441" s="129"/>
      <c r="J441" s="138">
        <f>BK441</f>
        <v>0</v>
      </c>
      <c r="L441" s="126"/>
      <c r="M441" s="131"/>
      <c r="N441" s="132"/>
      <c r="O441" s="132"/>
      <c r="P441" s="133">
        <f>SUM(P442:P446)</f>
        <v>0</v>
      </c>
      <c r="Q441" s="132"/>
      <c r="R441" s="133">
        <f>SUM(R442:R446)</f>
        <v>0.03203</v>
      </c>
      <c r="S441" s="132"/>
      <c r="T441" s="134">
        <f>SUM(T442:T446)</f>
        <v>0</v>
      </c>
      <c r="AR441" s="127" t="s">
        <v>83</v>
      </c>
      <c r="AT441" s="135" t="s">
        <v>75</v>
      </c>
      <c r="AU441" s="135" t="s">
        <v>81</v>
      </c>
      <c r="AY441" s="127" t="s">
        <v>126</v>
      </c>
      <c r="BK441" s="136">
        <f>SUM(BK442:BK446)</f>
        <v>0</v>
      </c>
    </row>
    <row r="442" spans="1:65" s="2" customFormat="1" ht="16.5" customHeight="1">
      <c r="A442" s="33"/>
      <c r="B442" s="139"/>
      <c r="C442" s="140" t="s">
        <v>745</v>
      </c>
      <c r="D442" s="140" t="s">
        <v>129</v>
      </c>
      <c r="E442" s="141" t="s">
        <v>746</v>
      </c>
      <c r="F442" s="142" t="s">
        <v>747</v>
      </c>
      <c r="G442" s="143" t="s">
        <v>367</v>
      </c>
      <c r="H442" s="144">
        <v>1</v>
      </c>
      <c r="I442" s="145"/>
      <c r="J442" s="146">
        <f>ROUND(I442*H442,2)</f>
        <v>0</v>
      </c>
      <c r="K442" s="142" t="s">
        <v>133</v>
      </c>
      <c r="L442" s="34"/>
      <c r="M442" s="147" t="s">
        <v>1</v>
      </c>
      <c r="N442" s="148" t="s">
        <v>41</v>
      </c>
      <c r="O442" s="59"/>
      <c r="P442" s="149">
        <f>O442*H442</f>
        <v>0</v>
      </c>
      <c r="Q442" s="149">
        <v>3E-05</v>
      </c>
      <c r="R442" s="149">
        <f>Q442*H442</f>
        <v>3E-05</v>
      </c>
      <c r="S442" s="149">
        <v>0</v>
      </c>
      <c r="T442" s="150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1" t="s">
        <v>646</v>
      </c>
      <c r="AT442" s="151" t="s">
        <v>129</v>
      </c>
      <c r="AU442" s="151" t="s">
        <v>83</v>
      </c>
      <c r="AY442" s="18" t="s">
        <v>126</v>
      </c>
      <c r="BE442" s="152">
        <f>IF(N442="základní",J442,0)</f>
        <v>0</v>
      </c>
      <c r="BF442" s="152">
        <f>IF(N442="snížená",J442,0)</f>
        <v>0</v>
      </c>
      <c r="BG442" s="152">
        <f>IF(N442="zákl. přenesená",J442,0)</f>
        <v>0</v>
      </c>
      <c r="BH442" s="152">
        <f>IF(N442="sníž. přenesená",J442,0)</f>
        <v>0</v>
      </c>
      <c r="BI442" s="152">
        <f>IF(N442="nulová",J442,0)</f>
        <v>0</v>
      </c>
      <c r="BJ442" s="18" t="s">
        <v>81</v>
      </c>
      <c r="BK442" s="152">
        <f>ROUND(I442*H442,2)</f>
        <v>0</v>
      </c>
      <c r="BL442" s="18" t="s">
        <v>646</v>
      </c>
      <c r="BM442" s="151" t="s">
        <v>748</v>
      </c>
    </row>
    <row r="443" spans="1:47" s="2" customFormat="1" ht="11.25">
      <c r="A443" s="33"/>
      <c r="B443" s="34"/>
      <c r="C443" s="33"/>
      <c r="D443" s="153" t="s">
        <v>136</v>
      </c>
      <c r="E443" s="33"/>
      <c r="F443" s="154" t="s">
        <v>749</v>
      </c>
      <c r="G443" s="33"/>
      <c r="H443" s="33"/>
      <c r="I443" s="155"/>
      <c r="J443" s="33"/>
      <c r="K443" s="33"/>
      <c r="L443" s="34"/>
      <c r="M443" s="156"/>
      <c r="N443" s="157"/>
      <c r="O443" s="59"/>
      <c r="P443" s="59"/>
      <c r="Q443" s="59"/>
      <c r="R443" s="59"/>
      <c r="S443" s="59"/>
      <c r="T443" s="60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8" t="s">
        <v>136</v>
      </c>
      <c r="AU443" s="18" t="s">
        <v>83</v>
      </c>
    </row>
    <row r="444" spans="1:65" s="2" customFormat="1" ht="16.5" customHeight="1">
      <c r="A444" s="33"/>
      <c r="B444" s="139"/>
      <c r="C444" s="190" t="s">
        <v>750</v>
      </c>
      <c r="D444" s="190" t="s">
        <v>282</v>
      </c>
      <c r="E444" s="191" t="s">
        <v>751</v>
      </c>
      <c r="F444" s="192" t="s">
        <v>752</v>
      </c>
      <c r="G444" s="193" t="s">
        <v>367</v>
      </c>
      <c r="H444" s="194">
        <v>1</v>
      </c>
      <c r="I444" s="195"/>
      <c r="J444" s="196">
        <f>ROUND(I444*H444,2)</f>
        <v>0</v>
      </c>
      <c r="K444" s="192" t="s">
        <v>133</v>
      </c>
      <c r="L444" s="197"/>
      <c r="M444" s="198" t="s">
        <v>1</v>
      </c>
      <c r="N444" s="199" t="s">
        <v>41</v>
      </c>
      <c r="O444" s="59"/>
      <c r="P444" s="149">
        <f>O444*H444</f>
        <v>0</v>
      </c>
      <c r="Q444" s="149">
        <v>0.032</v>
      </c>
      <c r="R444" s="149">
        <f>Q444*H444</f>
        <v>0.032</v>
      </c>
      <c r="S444" s="149">
        <v>0</v>
      </c>
      <c r="T444" s="150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1" t="s">
        <v>303</v>
      </c>
      <c r="AT444" s="151" t="s">
        <v>282</v>
      </c>
      <c r="AU444" s="151" t="s">
        <v>83</v>
      </c>
      <c r="AY444" s="18" t="s">
        <v>126</v>
      </c>
      <c r="BE444" s="152">
        <f>IF(N444="základní",J444,0)</f>
        <v>0</v>
      </c>
      <c r="BF444" s="152">
        <f>IF(N444="snížená",J444,0)</f>
        <v>0</v>
      </c>
      <c r="BG444" s="152">
        <f>IF(N444="zákl. přenesená",J444,0)</f>
        <v>0</v>
      </c>
      <c r="BH444" s="152">
        <f>IF(N444="sníž. přenesená",J444,0)</f>
        <v>0</v>
      </c>
      <c r="BI444" s="152">
        <f>IF(N444="nulová",J444,0)</f>
        <v>0</v>
      </c>
      <c r="BJ444" s="18" t="s">
        <v>81</v>
      </c>
      <c r="BK444" s="152">
        <f>ROUND(I444*H444,2)</f>
        <v>0</v>
      </c>
      <c r="BL444" s="18" t="s">
        <v>646</v>
      </c>
      <c r="BM444" s="151" t="s">
        <v>753</v>
      </c>
    </row>
    <row r="445" spans="1:65" s="2" customFormat="1" ht="16.5" customHeight="1">
      <c r="A445" s="33"/>
      <c r="B445" s="139"/>
      <c r="C445" s="140" t="s">
        <v>754</v>
      </c>
      <c r="D445" s="140" t="s">
        <v>129</v>
      </c>
      <c r="E445" s="141" t="s">
        <v>755</v>
      </c>
      <c r="F445" s="142" t="s">
        <v>756</v>
      </c>
      <c r="G445" s="143" t="s">
        <v>740</v>
      </c>
      <c r="H445" s="200"/>
      <c r="I445" s="145"/>
      <c r="J445" s="146">
        <f>ROUND(I445*H445,2)</f>
        <v>0</v>
      </c>
      <c r="K445" s="142" t="s">
        <v>133</v>
      </c>
      <c r="L445" s="34"/>
      <c r="M445" s="147" t="s">
        <v>1</v>
      </c>
      <c r="N445" s="148" t="s">
        <v>41</v>
      </c>
      <c r="O445" s="59"/>
      <c r="P445" s="149">
        <f>O445*H445</f>
        <v>0</v>
      </c>
      <c r="Q445" s="149">
        <v>0</v>
      </c>
      <c r="R445" s="149">
        <f>Q445*H445</f>
        <v>0</v>
      </c>
      <c r="S445" s="149">
        <v>0</v>
      </c>
      <c r="T445" s="150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1" t="s">
        <v>646</v>
      </c>
      <c r="AT445" s="151" t="s">
        <v>129</v>
      </c>
      <c r="AU445" s="151" t="s">
        <v>83</v>
      </c>
      <c r="AY445" s="18" t="s">
        <v>126</v>
      </c>
      <c r="BE445" s="152">
        <f>IF(N445="základní",J445,0)</f>
        <v>0</v>
      </c>
      <c r="BF445" s="152">
        <f>IF(N445="snížená",J445,0)</f>
        <v>0</v>
      </c>
      <c r="BG445" s="152">
        <f>IF(N445="zákl. přenesená",J445,0)</f>
        <v>0</v>
      </c>
      <c r="BH445" s="152">
        <f>IF(N445="sníž. přenesená",J445,0)</f>
        <v>0</v>
      </c>
      <c r="BI445" s="152">
        <f>IF(N445="nulová",J445,0)</f>
        <v>0</v>
      </c>
      <c r="BJ445" s="18" t="s">
        <v>81</v>
      </c>
      <c r="BK445" s="152">
        <f>ROUND(I445*H445,2)</f>
        <v>0</v>
      </c>
      <c r="BL445" s="18" t="s">
        <v>646</v>
      </c>
      <c r="BM445" s="151" t="s">
        <v>757</v>
      </c>
    </row>
    <row r="446" spans="1:47" s="2" customFormat="1" ht="11.25">
      <c r="A446" s="33"/>
      <c r="B446" s="34"/>
      <c r="C446" s="33"/>
      <c r="D446" s="153" t="s">
        <v>136</v>
      </c>
      <c r="E446" s="33"/>
      <c r="F446" s="154" t="s">
        <v>758</v>
      </c>
      <c r="G446" s="33"/>
      <c r="H446" s="33"/>
      <c r="I446" s="155"/>
      <c r="J446" s="33"/>
      <c r="K446" s="33"/>
      <c r="L446" s="34"/>
      <c r="M446" s="156"/>
      <c r="N446" s="157"/>
      <c r="O446" s="59"/>
      <c r="P446" s="59"/>
      <c r="Q446" s="59"/>
      <c r="R446" s="59"/>
      <c r="S446" s="59"/>
      <c r="T446" s="60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8" t="s">
        <v>136</v>
      </c>
      <c r="AU446" s="18" t="s">
        <v>83</v>
      </c>
    </row>
    <row r="447" spans="2:63" s="12" customFormat="1" ht="22.9" customHeight="1">
      <c r="B447" s="126"/>
      <c r="D447" s="127" t="s">
        <v>75</v>
      </c>
      <c r="E447" s="137" t="s">
        <v>759</v>
      </c>
      <c r="F447" s="137" t="s">
        <v>760</v>
      </c>
      <c r="I447" s="129"/>
      <c r="J447" s="138">
        <f>BK447</f>
        <v>0</v>
      </c>
      <c r="L447" s="126"/>
      <c r="M447" s="131"/>
      <c r="N447" s="132"/>
      <c r="O447" s="132"/>
      <c r="P447" s="133">
        <f>SUM(P448:P460)</f>
        <v>0</v>
      </c>
      <c r="Q447" s="132"/>
      <c r="R447" s="133">
        <f>SUM(R448:R460)</f>
        <v>0.372008</v>
      </c>
      <c r="S447" s="132"/>
      <c r="T447" s="134">
        <f>SUM(T448:T460)</f>
        <v>0.4</v>
      </c>
      <c r="AR447" s="127" t="s">
        <v>83</v>
      </c>
      <c r="AT447" s="135" t="s">
        <v>75</v>
      </c>
      <c r="AU447" s="135" t="s">
        <v>81</v>
      </c>
      <c r="AY447" s="127" t="s">
        <v>126</v>
      </c>
      <c r="BK447" s="136">
        <f>SUM(BK448:BK460)</f>
        <v>0</v>
      </c>
    </row>
    <row r="448" spans="1:65" s="2" customFormat="1" ht="16.5" customHeight="1">
      <c r="A448" s="33"/>
      <c r="B448" s="139"/>
      <c r="C448" s="190" t="s">
        <v>761</v>
      </c>
      <c r="D448" s="190" t="s">
        <v>282</v>
      </c>
      <c r="E448" s="191" t="s">
        <v>762</v>
      </c>
      <c r="F448" s="192" t="s">
        <v>763</v>
      </c>
      <c r="G448" s="193" t="s">
        <v>172</v>
      </c>
      <c r="H448" s="194">
        <v>82.6</v>
      </c>
      <c r="I448" s="195"/>
      <c r="J448" s="196">
        <f>ROUND(I448*H448,2)</f>
        <v>0</v>
      </c>
      <c r="K448" s="192" t="s">
        <v>133</v>
      </c>
      <c r="L448" s="197"/>
      <c r="M448" s="198" t="s">
        <v>1</v>
      </c>
      <c r="N448" s="199" t="s">
        <v>41</v>
      </c>
      <c r="O448" s="59"/>
      <c r="P448" s="149">
        <f>O448*H448</f>
        <v>0</v>
      </c>
      <c r="Q448" s="149">
        <v>0.00425</v>
      </c>
      <c r="R448" s="149">
        <f>Q448*H448</f>
        <v>0.35105000000000003</v>
      </c>
      <c r="S448" s="149">
        <v>0</v>
      </c>
      <c r="T448" s="150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1" t="s">
        <v>303</v>
      </c>
      <c r="AT448" s="151" t="s">
        <v>282</v>
      </c>
      <c r="AU448" s="151" t="s">
        <v>83</v>
      </c>
      <c r="AY448" s="18" t="s">
        <v>126</v>
      </c>
      <c r="BE448" s="152">
        <f>IF(N448="základní",J448,0)</f>
        <v>0</v>
      </c>
      <c r="BF448" s="152">
        <f>IF(N448="snížená",J448,0)</f>
        <v>0</v>
      </c>
      <c r="BG448" s="152">
        <f>IF(N448="zákl. přenesená",J448,0)</f>
        <v>0</v>
      </c>
      <c r="BH448" s="152">
        <f>IF(N448="sníž. přenesená",J448,0)</f>
        <v>0</v>
      </c>
      <c r="BI448" s="152">
        <f>IF(N448="nulová",J448,0)</f>
        <v>0</v>
      </c>
      <c r="BJ448" s="18" t="s">
        <v>81</v>
      </c>
      <c r="BK448" s="152">
        <f>ROUND(I448*H448,2)</f>
        <v>0</v>
      </c>
      <c r="BL448" s="18" t="s">
        <v>646</v>
      </c>
      <c r="BM448" s="151" t="s">
        <v>764</v>
      </c>
    </row>
    <row r="449" spans="2:51" s="13" customFormat="1" ht="11.25">
      <c r="B449" s="158"/>
      <c r="D449" s="159" t="s">
        <v>138</v>
      </c>
      <c r="E449" s="160" t="s">
        <v>1</v>
      </c>
      <c r="F449" s="161" t="s">
        <v>765</v>
      </c>
      <c r="H449" s="162">
        <v>82.6</v>
      </c>
      <c r="I449" s="163"/>
      <c r="L449" s="158"/>
      <c r="M449" s="164"/>
      <c r="N449" s="165"/>
      <c r="O449" s="165"/>
      <c r="P449" s="165"/>
      <c r="Q449" s="165"/>
      <c r="R449" s="165"/>
      <c r="S449" s="165"/>
      <c r="T449" s="166"/>
      <c r="AT449" s="160" t="s">
        <v>138</v>
      </c>
      <c r="AU449" s="160" t="s">
        <v>83</v>
      </c>
      <c r="AV449" s="13" t="s">
        <v>83</v>
      </c>
      <c r="AW449" s="13" t="s">
        <v>32</v>
      </c>
      <c r="AX449" s="13" t="s">
        <v>81</v>
      </c>
      <c r="AY449" s="160" t="s">
        <v>126</v>
      </c>
    </row>
    <row r="450" spans="1:65" s="2" customFormat="1" ht="16.5" customHeight="1">
      <c r="A450" s="33"/>
      <c r="B450" s="139"/>
      <c r="C450" s="140" t="s">
        <v>766</v>
      </c>
      <c r="D450" s="140" t="s">
        <v>129</v>
      </c>
      <c r="E450" s="141" t="s">
        <v>767</v>
      </c>
      <c r="F450" s="142" t="s">
        <v>768</v>
      </c>
      <c r="G450" s="143" t="s">
        <v>172</v>
      </c>
      <c r="H450" s="144">
        <v>29.3</v>
      </c>
      <c r="I450" s="145"/>
      <c r="J450" s="146">
        <f>ROUND(I450*H450,2)</f>
        <v>0</v>
      </c>
      <c r="K450" s="142" t="s">
        <v>133</v>
      </c>
      <c r="L450" s="34"/>
      <c r="M450" s="147" t="s">
        <v>1</v>
      </c>
      <c r="N450" s="148" t="s">
        <v>41</v>
      </c>
      <c r="O450" s="59"/>
      <c r="P450" s="149">
        <f>O450*H450</f>
        <v>0</v>
      </c>
      <c r="Q450" s="149">
        <v>6E-05</v>
      </c>
      <c r="R450" s="149">
        <f>Q450*H450</f>
        <v>0.001758</v>
      </c>
      <c r="S450" s="149">
        <v>0</v>
      </c>
      <c r="T450" s="150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51" t="s">
        <v>646</v>
      </c>
      <c r="AT450" s="151" t="s">
        <v>129</v>
      </c>
      <c r="AU450" s="151" t="s">
        <v>83</v>
      </c>
      <c r="AY450" s="18" t="s">
        <v>126</v>
      </c>
      <c r="BE450" s="152">
        <f>IF(N450="základní",J450,0)</f>
        <v>0</v>
      </c>
      <c r="BF450" s="152">
        <f>IF(N450="snížená",J450,0)</f>
        <v>0</v>
      </c>
      <c r="BG450" s="152">
        <f>IF(N450="zákl. přenesená",J450,0)</f>
        <v>0</v>
      </c>
      <c r="BH450" s="152">
        <f>IF(N450="sníž. přenesená",J450,0)</f>
        <v>0</v>
      </c>
      <c r="BI450" s="152">
        <f>IF(N450="nulová",J450,0)</f>
        <v>0</v>
      </c>
      <c r="BJ450" s="18" t="s">
        <v>81</v>
      </c>
      <c r="BK450" s="152">
        <f>ROUND(I450*H450,2)</f>
        <v>0</v>
      </c>
      <c r="BL450" s="18" t="s">
        <v>646</v>
      </c>
      <c r="BM450" s="151" t="s">
        <v>769</v>
      </c>
    </row>
    <row r="451" spans="1:47" s="2" customFormat="1" ht="11.25">
      <c r="A451" s="33"/>
      <c r="B451" s="34"/>
      <c r="C451" s="33"/>
      <c r="D451" s="153" t="s">
        <v>136</v>
      </c>
      <c r="E451" s="33"/>
      <c r="F451" s="154" t="s">
        <v>770</v>
      </c>
      <c r="G451" s="33"/>
      <c r="H451" s="33"/>
      <c r="I451" s="155"/>
      <c r="J451" s="33"/>
      <c r="K451" s="33"/>
      <c r="L451" s="34"/>
      <c r="M451" s="156"/>
      <c r="N451" s="157"/>
      <c r="O451" s="59"/>
      <c r="P451" s="59"/>
      <c r="Q451" s="59"/>
      <c r="R451" s="59"/>
      <c r="S451" s="59"/>
      <c r="T451" s="60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136</v>
      </c>
      <c r="AU451" s="18" t="s">
        <v>83</v>
      </c>
    </row>
    <row r="452" spans="2:51" s="13" customFormat="1" ht="11.25">
      <c r="B452" s="158"/>
      <c r="D452" s="159" t="s">
        <v>138</v>
      </c>
      <c r="E452" s="160" t="s">
        <v>1</v>
      </c>
      <c r="F452" s="161" t="s">
        <v>771</v>
      </c>
      <c r="H452" s="162">
        <v>29.3</v>
      </c>
      <c r="I452" s="163"/>
      <c r="L452" s="158"/>
      <c r="M452" s="164"/>
      <c r="N452" s="165"/>
      <c r="O452" s="165"/>
      <c r="P452" s="165"/>
      <c r="Q452" s="165"/>
      <c r="R452" s="165"/>
      <c r="S452" s="165"/>
      <c r="T452" s="166"/>
      <c r="AT452" s="160" t="s">
        <v>138</v>
      </c>
      <c r="AU452" s="160" t="s">
        <v>83</v>
      </c>
      <c r="AV452" s="13" t="s">
        <v>83</v>
      </c>
      <c r="AW452" s="13" t="s">
        <v>32</v>
      </c>
      <c r="AX452" s="13" t="s">
        <v>81</v>
      </c>
      <c r="AY452" s="160" t="s">
        <v>126</v>
      </c>
    </row>
    <row r="453" spans="1:65" s="2" customFormat="1" ht="16.5" customHeight="1">
      <c r="A453" s="33"/>
      <c r="B453" s="139"/>
      <c r="C453" s="140" t="s">
        <v>772</v>
      </c>
      <c r="D453" s="140" t="s">
        <v>129</v>
      </c>
      <c r="E453" s="141" t="s">
        <v>773</v>
      </c>
      <c r="F453" s="142" t="s">
        <v>774</v>
      </c>
      <c r="G453" s="143" t="s">
        <v>172</v>
      </c>
      <c r="H453" s="144">
        <v>25</v>
      </c>
      <c r="I453" s="145"/>
      <c r="J453" s="146">
        <f>ROUND(I453*H453,2)</f>
        <v>0</v>
      </c>
      <c r="K453" s="142" t="s">
        <v>133</v>
      </c>
      <c r="L453" s="34"/>
      <c r="M453" s="147" t="s">
        <v>1</v>
      </c>
      <c r="N453" s="148" t="s">
        <v>41</v>
      </c>
      <c r="O453" s="59"/>
      <c r="P453" s="149">
        <f>O453*H453</f>
        <v>0</v>
      </c>
      <c r="Q453" s="149">
        <v>0</v>
      </c>
      <c r="R453" s="149">
        <f>Q453*H453</f>
        <v>0</v>
      </c>
      <c r="S453" s="149">
        <v>0.016</v>
      </c>
      <c r="T453" s="150">
        <f>S453*H453</f>
        <v>0.4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1" t="s">
        <v>646</v>
      </c>
      <c r="AT453" s="151" t="s">
        <v>129</v>
      </c>
      <c r="AU453" s="151" t="s">
        <v>83</v>
      </c>
      <c r="AY453" s="18" t="s">
        <v>126</v>
      </c>
      <c r="BE453" s="152">
        <f>IF(N453="základní",J453,0)</f>
        <v>0</v>
      </c>
      <c r="BF453" s="152">
        <f>IF(N453="snížená",J453,0)</f>
        <v>0</v>
      </c>
      <c r="BG453" s="152">
        <f>IF(N453="zákl. přenesená",J453,0)</f>
        <v>0</v>
      </c>
      <c r="BH453" s="152">
        <f>IF(N453="sníž. přenesená",J453,0)</f>
        <v>0</v>
      </c>
      <c r="BI453" s="152">
        <f>IF(N453="nulová",J453,0)</f>
        <v>0</v>
      </c>
      <c r="BJ453" s="18" t="s">
        <v>81</v>
      </c>
      <c r="BK453" s="152">
        <f>ROUND(I453*H453,2)</f>
        <v>0</v>
      </c>
      <c r="BL453" s="18" t="s">
        <v>646</v>
      </c>
      <c r="BM453" s="151" t="s">
        <v>775</v>
      </c>
    </row>
    <row r="454" spans="1:47" s="2" customFormat="1" ht="11.25">
      <c r="A454" s="33"/>
      <c r="B454" s="34"/>
      <c r="C454" s="33"/>
      <c r="D454" s="153" t="s">
        <v>136</v>
      </c>
      <c r="E454" s="33"/>
      <c r="F454" s="154" t="s">
        <v>776</v>
      </c>
      <c r="G454" s="33"/>
      <c r="H454" s="33"/>
      <c r="I454" s="155"/>
      <c r="J454" s="33"/>
      <c r="K454" s="33"/>
      <c r="L454" s="34"/>
      <c r="M454" s="156"/>
      <c r="N454" s="157"/>
      <c r="O454" s="59"/>
      <c r="P454" s="59"/>
      <c r="Q454" s="59"/>
      <c r="R454" s="59"/>
      <c r="S454" s="59"/>
      <c r="T454" s="60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136</v>
      </c>
      <c r="AU454" s="18" t="s">
        <v>83</v>
      </c>
    </row>
    <row r="455" spans="2:51" s="13" customFormat="1" ht="11.25">
      <c r="B455" s="158"/>
      <c r="D455" s="159" t="s">
        <v>138</v>
      </c>
      <c r="E455" s="160" t="s">
        <v>1</v>
      </c>
      <c r="F455" s="161" t="s">
        <v>777</v>
      </c>
      <c r="H455" s="162">
        <v>25</v>
      </c>
      <c r="I455" s="163"/>
      <c r="L455" s="158"/>
      <c r="M455" s="164"/>
      <c r="N455" s="165"/>
      <c r="O455" s="165"/>
      <c r="P455" s="165"/>
      <c r="Q455" s="165"/>
      <c r="R455" s="165"/>
      <c r="S455" s="165"/>
      <c r="T455" s="166"/>
      <c r="AT455" s="160" t="s">
        <v>138</v>
      </c>
      <c r="AU455" s="160" t="s">
        <v>83</v>
      </c>
      <c r="AV455" s="13" t="s">
        <v>83</v>
      </c>
      <c r="AW455" s="13" t="s">
        <v>32</v>
      </c>
      <c r="AX455" s="13" t="s">
        <v>81</v>
      </c>
      <c r="AY455" s="160" t="s">
        <v>126</v>
      </c>
    </row>
    <row r="456" spans="1:65" s="2" customFormat="1" ht="16.5" customHeight="1">
      <c r="A456" s="33"/>
      <c r="B456" s="139"/>
      <c r="C456" s="140" t="s">
        <v>778</v>
      </c>
      <c r="D456" s="140" t="s">
        <v>129</v>
      </c>
      <c r="E456" s="141" t="s">
        <v>779</v>
      </c>
      <c r="F456" s="142" t="s">
        <v>780</v>
      </c>
      <c r="G456" s="143" t="s">
        <v>172</v>
      </c>
      <c r="H456" s="144">
        <v>4.5</v>
      </c>
      <c r="I456" s="145"/>
      <c r="J456" s="146">
        <f>ROUND(I456*H456,2)</f>
        <v>0</v>
      </c>
      <c r="K456" s="142" t="s">
        <v>133</v>
      </c>
      <c r="L456" s="34"/>
      <c r="M456" s="147" t="s">
        <v>1</v>
      </c>
      <c r="N456" s="148" t="s">
        <v>41</v>
      </c>
      <c r="O456" s="59"/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1" t="s">
        <v>646</v>
      </c>
      <c r="AT456" s="151" t="s">
        <v>129</v>
      </c>
      <c r="AU456" s="151" t="s">
        <v>83</v>
      </c>
      <c r="AY456" s="18" t="s">
        <v>126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8" t="s">
        <v>81</v>
      </c>
      <c r="BK456" s="152">
        <f>ROUND(I456*H456,2)</f>
        <v>0</v>
      </c>
      <c r="BL456" s="18" t="s">
        <v>646</v>
      </c>
      <c r="BM456" s="151" t="s">
        <v>781</v>
      </c>
    </row>
    <row r="457" spans="1:47" s="2" customFormat="1" ht="11.25">
      <c r="A457" s="33"/>
      <c r="B457" s="34"/>
      <c r="C457" s="33"/>
      <c r="D457" s="153" t="s">
        <v>136</v>
      </c>
      <c r="E457" s="33"/>
      <c r="F457" s="154" t="s">
        <v>782</v>
      </c>
      <c r="G457" s="33"/>
      <c r="H457" s="33"/>
      <c r="I457" s="155"/>
      <c r="J457" s="33"/>
      <c r="K457" s="33"/>
      <c r="L457" s="34"/>
      <c r="M457" s="156"/>
      <c r="N457" s="157"/>
      <c r="O457" s="59"/>
      <c r="P457" s="59"/>
      <c r="Q457" s="59"/>
      <c r="R457" s="59"/>
      <c r="S457" s="59"/>
      <c r="T457" s="60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136</v>
      </c>
      <c r="AU457" s="18" t="s">
        <v>83</v>
      </c>
    </row>
    <row r="458" spans="1:65" s="2" customFormat="1" ht="16.5" customHeight="1">
      <c r="A458" s="33"/>
      <c r="B458" s="139"/>
      <c r="C458" s="190" t="s">
        <v>783</v>
      </c>
      <c r="D458" s="190" t="s">
        <v>282</v>
      </c>
      <c r="E458" s="191" t="s">
        <v>784</v>
      </c>
      <c r="F458" s="192" t="s">
        <v>785</v>
      </c>
      <c r="G458" s="193" t="s">
        <v>367</v>
      </c>
      <c r="H458" s="194">
        <v>1</v>
      </c>
      <c r="I458" s="195"/>
      <c r="J458" s="196">
        <f>ROUND(I458*H458,2)</f>
        <v>0</v>
      </c>
      <c r="K458" s="192" t="s">
        <v>133</v>
      </c>
      <c r="L458" s="197"/>
      <c r="M458" s="198" t="s">
        <v>1</v>
      </c>
      <c r="N458" s="199" t="s">
        <v>41</v>
      </c>
      <c r="O458" s="59"/>
      <c r="P458" s="149">
        <f>O458*H458</f>
        <v>0</v>
      </c>
      <c r="Q458" s="149">
        <v>0.0192</v>
      </c>
      <c r="R458" s="149">
        <f>Q458*H458</f>
        <v>0.0192</v>
      </c>
      <c r="S458" s="149">
        <v>0</v>
      </c>
      <c r="T458" s="150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1" t="s">
        <v>303</v>
      </c>
      <c r="AT458" s="151" t="s">
        <v>282</v>
      </c>
      <c r="AU458" s="151" t="s">
        <v>83</v>
      </c>
      <c r="AY458" s="18" t="s">
        <v>126</v>
      </c>
      <c r="BE458" s="152">
        <f>IF(N458="základní",J458,0)</f>
        <v>0</v>
      </c>
      <c r="BF458" s="152">
        <f>IF(N458="snížená",J458,0)</f>
        <v>0</v>
      </c>
      <c r="BG458" s="152">
        <f>IF(N458="zákl. přenesená",J458,0)</f>
        <v>0</v>
      </c>
      <c r="BH458" s="152">
        <f>IF(N458="sníž. přenesená",J458,0)</f>
        <v>0</v>
      </c>
      <c r="BI458" s="152">
        <f>IF(N458="nulová",J458,0)</f>
        <v>0</v>
      </c>
      <c r="BJ458" s="18" t="s">
        <v>81</v>
      </c>
      <c r="BK458" s="152">
        <f>ROUND(I458*H458,2)</f>
        <v>0</v>
      </c>
      <c r="BL458" s="18" t="s">
        <v>646</v>
      </c>
      <c r="BM458" s="151" t="s">
        <v>786</v>
      </c>
    </row>
    <row r="459" spans="1:65" s="2" customFormat="1" ht="16.5" customHeight="1">
      <c r="A459" s="33"/>
      <c r="B459" s="139"/>
      <c r="C459" s="140" t="s">
        <v>787</v>
      </c>
      <c r="D459" s="140" t="s">
        <v>129</v>
      </c>
      <c r="E459" s="141" t="s">
        <v>788</v>
      </c>
      <c r="F459" s="142" t="s">
        <v>789</v>
      </c>
      <c r="G459" s="143" t="s">
        <v>740</v>
      </c>
      <c r="H459" s="200"/>
      <c r="I459" s="145"/>
      <c r="J459" s="146">
        <f>ROUND(I459*H459,2)</f>
        <v>0</v>
      </c>
      <c r="K459" s="142" t="s">
        <v>133</v>
      </c>
      <c r="L459" s="34"/>
      <c r="M459" s="147" t="s">
        <v>1</v>
      </c>
      <c r="N459" s="148" t="s">
        <v>41</v>
      </c>
      <c r="O459" s="59"/>
      <c r="P459" s="149">
        <f>O459*H459</f>
        <v>0</v>
      </c>
      <c r="Q459" s="149">
        <v>0</v>
      </c>
      <c r="R459" s="149">
        <f>Q459*H459</f>
        <v>0</v>
      </c>
      <c r="S459" s="149">
        <v>0</v>
      </c>
      <c r="T459" s="15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1" t="s">
        <v>646</v>
      </c>
      <c r="AT459" s="151" t="s">
        <v>129</v>
      </c>
      <c r="AU459" s="151" t="s">
        <v>83</v>
      </c>
      <c r="AY459" s="18" t="s">
        <v>126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8" t="s">
        <v>81</v>
      </c>
      <c r="BK459" s="152">
        <f>ROUND(I459*H459,2)</f>
        <v>0</v>
      </c>
      <c r="BL459" s="18" t="s">
        <v>646</v>
      </c>
      <c r="BM459" s="151" t="s">
        <v>790</v>
      </c>
    </row>
    <row r="460" spans="1:47" s="2" customFormat="1" ht="11.25">
      <c r="A460" s="33"/>
      <c r="B460" s="34"/>
      <c r="C460" s="33"/>
      <c r="D460" s="153" t="s">
        <v>136</v>
      </c>
      <c r="E460" s="33"/>
      <c r="F460" s="154" t="s">
        <v>791</v>
      </c>
      <c r="G460" s="33"/>
      <c r="H460" s="33"/>
      <c r="I460" s="155"/>
      <c r="J460" s="33"/>
      <c r="K460" s="33"/>
      <c r="L460" s="34"/>
      <c r="M460" s="156"/>
      <c r="N460" s="157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136</v>
      </c>
      <c r="AU460" s="18" t="s">
        <v>83</v>
      </c>
    </row>
    <row r="461" spans="2:63" s="12" customFormat="1" ht="22.9" customHeight="1">
      <c r="B461" s="126"/>
      <c r="D461" s="127" t="s">
        <v>75</v>
      </c>
      <c r="E461" s="137" t="s">
        <v>792</v>
      </c>
      <c r="F461" s="137" t="s">
        <v>793</v>
      </c>
      <c r="I461" s="129"/>
      <c r="J461" s="138">
        <f>BK461</f>
        <v>0</v>
      </c>
      <c r="L461" s="126"/>
      <c r="M461" s="131"/>
      <c r="N461" s="132"/>
      <c r="O461" s="132"/>
      <c r="P461" s="133">
        <f>SUM(P462:P468)</f>
        <v>0</v>
      </c>
      <c r="Q461" s="132"/>
      <c r="R461" s="133">
        <f>SUM(R462:R468)</f>
        <v>0.00507376</v>
      </c>
      <c r="S461" s="132"/>
      <c r="T461" s="134">
        <f>SUM(T462:T468)</f>
        <v>0</v>
      </c>
      <c r="AR461" s="127" t="s">
        <v>83</v>
      </c>
      <c r="AT461" s="135" t="s">
        <v>75</v>
      </c>
      <c r="AU461" s="135" t="s">
        <v>81</v>
      </c>
      <c r="AY461" s="127" t="s">
        <v>126</v>
      </c>
      <c r="BK461" s="136">
        <f>SUM(BK462:BK468)</f>
        <v>0</v>
      </c>
    </row>
    <row r="462" spans="1:65" s="2" customFormat="1" ht="16.5" customHeight="1">
      <c r="A462" s="33"/>
      <c r="B462" s="139"/>
      <c r="C462" s="140" t="s">
        <v>794</v>
      </c>
      <c r="D462" s="140" t="s">
        <v>129</v>
      </c>
      <c r="E462" s="141" t="s">
        <v>795</v>
      </c>
      <c r="F462" s="142" t="s">
        <v>796</v>
      </c>
      <c r="G462" s="143" t="s">
        <v>132</v>
      </c>
      <c r="H462" s="144">
        <v>13.352</v>
      </c>
      <c r="I462" s="145"/>
      <c r="J462" s="146">
        <f>ROUND(I462*H462,2)</f>
        <v>0</v>
      </c>
      <c r="K462" s="142" t="s">
        <v>133</v>
      </c>
      <c r="L462" s="34"/>
      <c r="M462" s="147" t="s">
        <v>1</v>
      </c>
      <c r="N462" s="148" t="s">
        <v>41</v>
      </c>
      <c r="O462" s="59"/>
      <c r="P462" s="149">
        <f>O462*H462</f>
        <v>0</v>
      </c>
      <c r="Q462" s="149">
        <v>0.00014</v>
      </c>
      <c r="R462" s="149">
        <f>Q462*H462</f>
        <v>0.0018692799999999999</v>
      </c>
      <c r="S462" s="149">
        <v>0</v>
      </c>
      <c r="T462" s="150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1" t="s">
        <v>646</v>
      </c>
      <c r="AT462" s="151" t="s">
        <v>129</v>
      </c>
      <c r="AU462" s="151" t="s">
        <v>83</v>
      </c>
      <c r="AY462" s="18" t="s">
        <v>126</v>
      </c>
      <c r="BE462" s="152">
        <f>IF(N462="základní",J462,0)</f>
        <v>0</v>
      </c>
      <c r="BF462" s="152">
        <f>IF(N462="snížená",J462,0)</f>
        <v>0</v>
      </c>
      <c r="BG462" s="152">
        <f>IF(N462="zákl. přenesená",J462,0)</f>
        <v>0</v>
      </c>
      <c r="BH462" s="152">
        <f>IF(N462="sníž. přenesená",J462,0)</f>
        <v>0</v>
      </c>
      <c r="BI462" s="152">
        <f>IF(N462="nulová",J462,0)</f>
        <v>0</v>
      </c>
      <c r="BJ462" s="18" t="s">
        <v>81</v>
      </c>
      <c r="BK462" s="152">
        <f>ROUND(I462*H462,2)</f>
        <v>0</v>
      </c>
      <c r="BL462" s="18" t="s">
        <v>646</v>
      </c>
      <c r="BM462" s="151" t="s">
        <v>797</v>
      </c>
    </row>
    <row r="463" spans="1:47" s="2" customFormat="1" ht="11.25">
      <c r="A463" s="33"/>
      <c r="B463" s="34"/>
      <c r="C463" s="33"/>
      <c r="D463" s="153" t="s">
        <v>136</v>
      </c>
      <c r="E463" s="33"/>
      <c r="F463" s="154" t="s">
        <v>798</v>
      </c>
      <c r="G463" s="33"/>
      <c r="H463" s="33"/>
      <c r="I463" s="155"/>
      <c r="J463" s="33"/>
      <c r="K463" s="33"/>
      <c r="L463" s="34"/>
      <c r="M463" s="156"/>
      <c r="N463" s="157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136</v>
      </c>
      <c r="AU463" s="18" t="s">
        <v>83</v>
      </c>
    </row>
    <row r="464" spans="2:51" s="13" customFormat="1" ht="11.25">
      <c r="B464" s="158"/>
      <c r="D464" s="159" t="s">
        <v>138</v>
      </c>
      <c r="E464" s="160" t="s">
        <v>1</v>
      </c>
      <c r="F464" s="161" t="s">
        <v>799</v>
      </c>
      <c r="H464" s="162">
        <v>13.352</v>
      </c>
      <c r="I464" s="163"/>
      <c r="L464" s="158"/>
      <c r="M464" s="164"/>
      <c r="N464" s="165"/>
      <c r="O464" s="165"/>
      <c r="P464" s="165"/>
      <c r="Q464" s="165"/>
      <c r="R464" s="165"/>
      <c r="S464" s="165"/>
      <c r="T464" s="166"/>
      <c r="AT464" s="160" t="s">
        <v>138</v>
      </c>
      <c r="AU464" s="160" t="s">
        <v>83</v>
      </c>
      <c r="AV464" s="13" t="s">
        <v>83</v>
      </c>
      <c r="AW464" s="13" t="s">
        <v>32</v>
      </c>
      <c r="AX464" s="13" t="s">
        <v>81</v>
      </c>
      <c r="AY464" s="160" t="s">
        <v>126</v>
      </c>
    </row>
    <row r="465" spans="1:65" s="2" customFormat="1" ht="16.5" customHeight="1">
      <c r="A465" s="33"/>
      <c r="B465" s="139"/>
      <c r="C465" s="140" t="s">
        <v>800</v>
      </c>
      <c r="D465" s="140" t="s">
        <v>129</v>
      </c>
      <c r="E465" s="141" t="s">
        <v>801</v>
      </c>
      <c r="F465" s="142" t="s">
        <v>802</v>
      </c>
      <c r="G465" s="143" t="s">
        <v>132</v>
      </c>
      <c r="H465" s="144">
        <v>13.352</v>
      </c>
      <c r="I465" s="145"/>
      <c r="J465" s="146">
        <f>ROUND(I465*H465,2)</f>
        <v>0</v>
      </c>
      <c r="K465" s="142" t="s">
        <v>133</v>
      </c>
      <c r="L465" s="34"/>
      <c r="M465" s="147" t="s">
        <v>1</v>
      </c>
      <c r="N465" s="148" t="s">
        <v>41</v>
      </c>
      <c r="O465" s="59"/>
      <c r="P465" s="149">
        <f>O465*H465</f>
        <v>0</v>
      </c>
      <c r="Q465" s="149">
        <v>0.00012</v>
      </c>
      <c r="R465" s="149">
        <f>Q465*H465</f>
        <v>0.00160224</v>
      </c>
      <c r="S465" s="149">
        <v>0</v>
      </c>
      <c r="T465" s="150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1" t="s">
        <v>646</v>
      </c>
      <c r="AT465" s="151" t="s">
        <v>129</v>
      </c>
      <c r="AU465" s="151" t="s">
        <v>83</v>
      </c>
      <c r="AY465" s="18" t="s">
        <v>126</v>
      </c>
      <c r="BE465" s="152">
        <f>IF(N465="základní",J465,0)</f>
        <v>0</v>
      </c>
      <c r="BF465" s="152">
        <f>IF(N465="snížená",J465,0)</f>
        <v>0</v>
      </c>
      <c r="BG465" s="152">
        <f>IF(N465="zákl. přenesená",J465,0)</f>
        <v>0</v>
      </c>
      <c r="BH465" s="152">
        <f>IF(N465="sníž. přenesená",J465,0)</f>
        <v>0</v>
      </c>
      <c r="BI465" s="152">
        <f>IF(N465="nulová",J465,0)</f>
        <v>0</v>
      </c>
      <c r="BJ465" s="18" t="s">
        <v>81</v>
      </c>
      <c r="BK465" s="152">
        <f>ROUND(I465*H465,2)</f>
        <v>0</v>
      </c>
      <c r="BL465" s="18" t="s">
        <v>646</v>
      </c>
      <c r="BM465" s="151" t="s">
        <v>803</v>
      </c>
    </row>
    <row r="466" spans="1:47" s="2" customFormat="1" ht="11.25">
      <c r="A466" s="33"/>
      <c r="B466" s="34"/>
      <c r="C466" s="33"/>
      <c r="D466" s="153" t="s">
        <v>136</v>
      </c>
      <c r="E466" s="33"/>
      <c r="F466" s="154" t="s">
        <v>804</v>
      </c>
      <c r="G466" s="33"/>
      <c r="H466" s="33"/>
      <c r="I466" s="155"/>
      <c r="J466" s="33"/>
      <c r="K466" s="33"/>
      <c r="L466" s="34"/>
      <c r="M466" s="156"/>
      <c r="N466" s="157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136</v>
      </c>
      <c r="AU466" s="18" t="s">
        <v>83</v>
      </c>
    </row>
    <row r="467" spans="1:65" s="2" customFormat="1" ht="16.5" customHeight="1">
      <c r="A467" s="33"/>
      <c r="B467" s="139"/>
      <c r="C467" s="140" t="s">
        <v>805</v>
      </c>
      <c r="D467" s="140" t="s">
        <v>129</v>
      </c>
      <c r="E467" s="141" t="s">
        <v>806</v>
      </c>
      <c r="F467" s="142" t="s">
        <v>807</v>
      </c>
      <c r="G467" s="143" t="s">
        <v>132</v>
      </c>
      <c r="H467" s="144">
        <v>13.352</v>
      </c>
      <c r="I467" s="145"/>
      <c r="J467" s="146">
        <f>ROUND(I467*H467,2)</f>
        <v>0</v>
      </c>
      <c r="K467" s="142" t="s">
        <v>133</v>
      </c>
      <c r="L467" s="34"/>
      <c r="M467" s="147" t="s">
        <v>1</v>
      </c>
      <c r="N467" s="148" t="s">
        <v>41</v>
      </c>
      <c r="O467" s="59"/>
      <c r="P467" s="149">
        <f>O467*H467</f>
        <v>0</v>
      </c>
      <c r="Q467" s="149">
        <v>0.00012</v>
      </c>
      <c r="R467" s="149">
        <f>Q467*H467</f>
        <v>0.00160224</v>
      </c>
      <c r="S467" s="149">
        <v>0</v>
      </c>
      <c r="T467" s="150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1" t="s">
        <v>646</v>
      </c>
      <c r="AT467" s="151" t="s">
        <v>129</v>
      </c>
      <c r="AU467" s="151" t="s">
        <v>83</v>
      </c>
      <c r="AY467" s="18" t="s">
        <v>126</v>
      </c>
      <c r="BE467" s="152">
        <f>IF(N467="základní",J467,0)</f>
        <v>0</v>
      </c>
      <c r="BF467" s="152">
        <f>IF(N467="snížená",J467,0)</f>
        <v>0</v>
      </c>
      <c r="BG467" s="152">
        <f>IF(N467="zákl. přenesená",J467,0)</f>
        <v>0</v>
      </c>
      <c r="BH467" s="152">
        <f>IF(N467="sníž. přenesená",J467,0)</f>
        <v>0</v>
      </c>
      <c r="BI467" s="152">
        <f>IF(N467="nulová",J467,0)</f>
        <v>0</v>
      </c>
      <c r="BJ467" s="18" t="s">
        <v>81</v>
      </c>
      <c r="BK467" s="152">
        <f>ROUND(I467*H467,2)</f>
        <v>0</v>
      </c>
      <c r="BL467" s="18" t="s">
        <v>646</v>
      </c>
      <c r="BM467" s="151" t="s">
        <v>808</v>
      </c>
    </row>
    <row r="468" spans="1:47" s="2" customFormat="1" ht="11.25">
      <c r="A468" s="33"/>
      <c r="B468" s="34"/>
      <c r="C468" s="33"/>
      <c r="D468" s="153" t="s">
        <v>136</v>
      </c>
      <c r="E468" s="33"/>
      <c r="F468" s="154" t="s">
        <v>809</v>
      </c>
      <c r="G468" s="33"/>
      <c r="H468" s="33"/>
      <c r="I468" s="155"/>
      <c r="J468" s="33"/>
      <c r="K468" s="33"/>
      <c r="L468" s="34"/>
      <c r="M468" s="156"/>
      <c r="N468" s="157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136</v>
      </c>
      <c r="AU468" s="18" t="s">
        <v>83</v>
      </c>
    </row>
    <row r="469" spans="2:63" s="12" customFormat="1" ht="25.9" customHeight="1">
      <c r="B469" s="126"/>
      <c r="D469" s="127" t="s">
        <v>75</v>
      </c>
      <c r="E469" s="128" t="s">
        <v>810</v>
      </c>
      <c r="F469" s="128" t="s">
        <v>811</v>
      </c>
      <c r="I469" s="129"/>
      <c r="J469" s="130">
        <f>BK469</f>
        <v>0</v>
      </c>
      <c r="L469" s="126"/>
      <c r="M469" s="131"/>
      <c r="N469" s="132"/>
      <c r="O469" s="132"/>
      <c r="P469" s="133">
        <f>P470+P475+P478+P481</f>
        <v>0</v>
      </c>
      <c r="Q469" s="132"/>
      <c r="R469" s="133">
        <f>R470+R475+R478+R481</f>
        <v>0</v>
      </c>
      <c r="S469" s="132"/>
      <c r="T469" s="134">
        <f>T470+T475+T478+T481</f>
        <v>0</v>
      </c>
      <c r="AR469" s="127" t="s">
        <v>404</v>
      </c>
      <c r="AT469" s="135" t="s">
        <v>75</v>
      </c>
      <c r="AU469" s="135" t="s">
        <v>76</v>
      </c>
      <c r="AY469" s="127" t="s">
        <v>126</v>
      </c>
      <c r="BK469" s="136">
        <f>BK470+BK475+BK478+BK481</f>
        <v>0</v>
      </c>
    </row>
    <row r="470" spans="2:63" s="12" customFormat="1" ht="22.9" customHeight="1">
      <c r="B470" s="126"/>
      <c r="D470" s="127" t="s">
        <v>75</v>
      </c>
      <c r="E470" s="137" t="s">
        <v>812</v>
      </c>
      <c r="F470" s="137" t="s">
        <v>813</v>
      </c>
      <c r="I470" s="129"/>
      <c r="J470" s="138">
        <f>BK470</f>
        <v>0</v>
      </c>
      <c r="L470" s="126"/>
      <c r="M470" s="131"/>
      <c r="N470" s="132"/>
      <c r="O470" s="132"/>
      <c r="P470" s="133">
        <f>SUM(P471:P474)</f>
        <v>0</v>
      </c>
      <c r="Q470" s="132"/>
      <c r="R470" s="133">
        <f>SUM(R471:R474)</f>
        <v>0</v>
      </c>
      <c r="S470" s="132"/>
      <c r="T470" s="134">
        <f>SUM(T471:T474)</f>
        <v>0</v>
      </c>
      <c r="AR470" s="127" t="s">
        <v>404</v>
      </c>
      <c r="AT470" s="135" t="s">
        <v>75</v>
      </c>
      <c r="AU470" s="135" t="s">
        <v>81</v>
      </c>
      <c r="AY470" s="127" t="s">
        <v>126</v>
      </c>
      <c r="BK470" s="136">
        <f>SUM(BK471:BK474)</f>
        <v>0</v>
      </c>
    </row>
    <row r="471" spans="1:65" s="2" customFormat="1" ht="16.5" customHeight="1">
      <c r="A471" s="33"/>
      <c r="B471" s="139"/>
      <c r="C471" s="140" t="s">
        <v>814</v>
      </c>
      <c r="D471" s="140" t="s">
        <v>129</v>
      </c>
      <c r="E471" s="141" t="s">
        <v>815</v>
      </c>
      <c r="F471" s="142" t="s">
        <v>816</v>
      </c>
      <c r="G471" s="143" t="s">
        <v>659</v>
      </c>
      <c r="H471" s="144">
        <v>1</v>
      </c>
      <c r="I471" s="145"/>
      <c r="J471" s="146">
        <f>ROUND(I471*H471,2)</f>
        <v>0</v>
      </c>
      <c r="K471" s="142" t="s">
        <v>133</v>
      </c>
      <c r="L471" s="34"/>
      <c r="M471" s="147" t="s">
        <v>1</v>
      </c>
      <c r="N471" s="148" t="s">
        <v>41</v>
      </c>
      <c r="O471" s="59"/>
      <c r="P471" s="149">
        <f>O471*H471</f>
        <v>0</v>
      </c>
      <c r="Q471" s="149">
        <v>0</v>
      </c>
      <c r="R471" s="149">
        <f>Q471*H471</f>
        <v>0</v>
      </c>
      <c r="S471" s="149">
        <v>0</v>
      </c>
      <c r="T471" s="150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1" t="s">
        <v>817</v>
      </c>
      <c r="AT471" s="151" t="s">
        <v>129</v>
      </c>
      <c r="AU471" s="151" t="s">
        <v>83</v>
      </c>
      <c r="AY471" s="18" t="s">
        <v>126</v>
      </c>
      <c r="BE471" s="152">
        <f>IF(N471="základní",J471,0)</f>
        <v>0</v>
      </c>
      <c r="BF471" s="152">
        <f>IF(N471="snížená",J471,0)</f>
        <v>0</v>
      </c>
      <c r="BG471" s="152">
        <f>IF(N471="zákl. přenesená",J471,0)</f>
        <v>0</v>
      </c>
      <c r="BH471" s="152">
        <f>IF(N471="sníž. přenesená",J471,0)</f>
        <v>0</v>
      </c>
      <c r="BI471" s="152">
        <f>IF(N471="nulová",J471,0)</f>
        <v>0</v>
      </c>
      <c r="BJ471" s="18" t="s">
        <v>81</v>
      </c>
      <c r="BK471" s="152">
        <f>ROUND(I471*H471,2)</f>
        <v>0</v>
      </c>
      <c r="BL471" s="18" t="s">
        <v>817</v>
      </c>
      <c r="BM471" s="151" t="s">
        <v>818</v>
      </c>
    </row>
    <row r="472" spans="1:47" s="2" customFormat="1" ht="11.25">
      <c r="A472" s="33"/>
      <c r="B472" s="34"/>
      <c r="C472" s="33"/>
      <c r="D472" s="153" t="s">
        <v>136</v>
      </c>
      <c r="E472" s="33"/>
      <c r="F472" s="154" t="s">
        <v>819</v>
      </c>
      <c r="G472" s="33"/>
      <c r="H472" s="33"/>
      <c r="I472" s="155"/>
      <c r="J472" s="33"/>
      <c r="K472" s="33"/>
      <c r="L472" s="34"/>
      <c r="M472" s="156"/>
      <c r="N472" s="157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136</v>
      </c>
      <c r="AU472" s="18" t="s">
        <v>83</v>
      </c>
    </row>
    <row r="473" spans="1:65" s="2" customFormat="1" ht="16.5" customHeight="1">
      <c r="A473" s="33"/>
      <c r="B473" s="139"/>
      <c r="C473" s="140" t="s">
        <v>820</v>
      </c>
      <c r="D473" s="140" t="s">
        <v>129</v>
      </c>
      <c r="E473" s="141" t="s">
        <v>821</v>
      </c>
      <c r="F473" s="142" t="s">
        <v>822</v>
      </c>
      <c r="G473" s="143" t="s">
        <v>823</v>
      </c>
      <c r="H473" s="144">
        <v>1</v>
      </c>
      <c r="I473" s="145"/>
      <c r="J473" s="146">
        <f>ROUND(I473*H473,2)</f>
        <v>0</v>
      </c>
      <c r="K473" s="142" t="s">
        <v>133</v>
      </c>
      <c r="L473" s="34"/>
      <c r="M473" s="147" t="s">
        <v>1</v>
      </c>
      <c r="N473" s="148" t="s">
        <v>41</v>
      </c>
      <c r="O473" s="59"/>
      <c r="P473" s="149">
        <f>O473*H473</f>
        <v>0</v>
      </c>
      <c r="Q473" s="149">
        <v>0</v>
      </c>
      <c r="R473" s="149">
        <f>Q473*H473</f>
        <v>0</v>
      </c>
      <c r="S473" s="149">
        <v>0</v>
      </c>
      <c r="T473" s="150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1" t="s">
        <v>134</v>
      </c>
      <c r="AT473" s="151" t="s">
        <v>129</v>
      </c>
      <c r="AU473" s="151" t="s">
        <v>83</v>
      </c>
      <c r="AY473" s="18" t="s">
        <v>126</v>
      </c>
      <c r="BE473" s="152">
        <f>IF(N473="základní",J473,0)</f>
        <v>0</v>
      </c>
      <c r="BF473" s="152">
        <f>IF(N473="snížená",J473,0)</f>
        <v>0</v>
      </c>
      <c r="BG473" s="152">
        <f>IF(N473="zákl. přenesená",J473,0)</f>
        <v>0</v>
      </c>
      <c r="BH473" s="152">
        <f>IF(N473="sníž. přenesená",J473,0)</f>
        <v>0</v>
      </c>
      <c r="BI473" s="152">
        <f>IF(N473="nulová",J473,0)</f>
        <v>0</v>
      </c>
      <c r="BJ473" s="18" t="s">
        <v>81</v>
      </c>
      <c r="BK473" s="152">
        <f>ROUND(I473*H473,2)</f>
        <v>0</v>
      </c>
      <c r="BL473" s="18" t="s">
        <v>134</v>
      </c>
      <c r="BM473" s="151" t="s">
        <v>824</v>
      </c>
    </row>
    <row r="474" spans="1:47" s="2" customFormat="1" ht="11.25">
      <c r="A474" s="33"/>
      <c r="B474" s="34"/>
      <c r="C474" s="33"/>
      <c r="D474" s="153" t="s">
        <v>136</v>
      </c>
      <c r="E474" s="33"/>
      <c r="F474" s="154" t="s">
        <v>825</v>
      </c>
      <c r="G474" s="33"/>
      <c r="H474" s="33"/>
      <c r="I474" s="155"/>
      <c r="J474" s="33"/>
      <c r="K474" s="33"/>
      <c r="L474" s="34"/>
      <c r="M474" s="156"/>
      <c r="N474" s="157"/>
      <c r="O474" s="59"/>
      <c r="P474" s="59"/>
      <c r="Q474" s="59"/>
      <c r="R474" s="59"/>
      <c r="S474" s="59"/>
      <c r="T474" s="60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T474" s="18" t="s">
        <v>136</v>
      </c>
      <c r="AU474" s="18" t="s">
        <v>83</v>
      </c>
    </row>
    <row r="475" spans="2:63" s="12" customFormat="1" ht="22.9" customHeight="1">
      <c r="B475" s="126"/>
      <c r="D475" s="127" t="s">
        <v>75</v>
      </c>
      <c r="E475" s="137" t="s">
        <v>826</v>
      </c>
      <c r="F475" s="137" t="s">
        <v>827</v>
      </c>
      <c r="I475" s="129"/>
      <c r="J475" s="138">
        <f>BK475</f>
        <v>0</v>
      </c>
      <c r="L475" s="126"/>
      <c r="M475" s="131"/>
      <c r="N475" s="132"/>
      <c r="O475" s="132"/>
      <c r="P475" s="133">
        <f>SUM(P476:P477)</f>
        <v>0</v>
      </c>
      <c r="Q475" s="132"/>
      <c r="R475" s="133">
        <f>SUM(R476:R477)</f>
        <v>0</v>
      </c>
      <c r="S475" s="132"/>
      <c r="T475" s="134">
        <f>SUM(T476:T477)</f>
        <v>0</v>
      </c>
      <c r="AR475" s="127" t="s">
        <v>404</v>
      </c>
      <c r="AT475" s="135" t="s">
        <v>75</v>
      </c>
      <c r="AU475" s="135" t="s">
        <v>81</v>
      </c>
      <c r="AY475" s="127" t="s">
        <v>126</v>
      </c>
      <c r="BK475" s="136">
        <f>SUM(BK476:BK477)</f>
        <v>0</v>
      </c>
    </row>
    <row r="476" spans="1:65" s="2" customFormat="1" ht="16.5" customHeight="1">
      <c r="A476" s="33"/>
      <c r="B476" s="139"/>
      <c r="C476" s="140" t="s">
        <v>828</v>
      </c>
      <c r="D476" s="140" t="s">
        <v>129</v>
      </c>
      <c r="E476" s="141" t="s">
        <v>829</v>
      </c>
      <c r="F476" s="142" t="s">
        <v>827</v>
      </c>
      <c r="G476" s="143" t="s">
        <v>823</v>
      </c>
      <c r="H476" s="144">
        <v>3</v>
      </c>
      <c r="I476" s="145"/>
      <c r="J476" s="146">
        <f>ROUND(I476*H476,2)</f>
        <v>0</v>
      </c>
      <c r="K476" s="142" t="s">
        <v>133</v>
      </c>
      <c r="L476" s="34"/>
      <c r="M476" s="147" t="s">
        <v>1</v>
      </c>
      <c r="N476" s="148" t="s">
        <v>41</v>
      </c>
      <c r="O476" s="59"/>
      <c r="P476" s="149">
        <f>O476*H476</f>
        <v>0</v>
      </c>
      <c r="Q476" s="149">
        <v>0</v>
      </c>
      <c r="R476" s="149">
        <f>Q476*H476</f>
        <v>0</v>
      </c>
      <c r="S476" s="149">
        <v>0</v>
      </c>
      <c r="T476" s="150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1" t="s">
        <v>817</v>
      </c>
      <c r="AT476" s="151" t="s">
        <v>129</v>
      </c>
      <c r="AU476" s="151" t="s">
        <v>83</v>
      </c>
      <c r="AY476" s="18" t="s">
        <v>126</v>
      </c>
      <c r="BE476" s="152">
        <f>IF(N476="základní",J476,0)</f>
        <v>0</v>
      </c>
      <c r="BF476" s="152">
        <f>IF(N476="snížená",J476,0)</f>
        <v>0</v>
      </c>
      <c r="BG476" s="152">
        <f>IF(N476="zákl. přenesená",J476,0)</f>
        <v>0</v>
      </c>
      <c r="BH476" s="152">
        <f>IF(N476="sníž. přenesená",J476,0)</f>
        <v>0</v>
      </c>
      <c r="BI476" s="152">
        <f>IF(N476="nulová",J476,0)</f>
        <v>0</v>
      </c>
      <c r="BJ476" s="18" t="s">
        <v>81</v>
      </c>
      <c r="BK476" s="152">
        <f>ROUND(I476*H476,2)</f>
        <v>0</v>
      </c>
      <c r="BL476" s="18" t="s">
        <v>817</v>
      </c>
      <c r="BM476" s="151" t="s">
        <v>830</v>
      </c>
    </row>
    <row r="477" spans="1:47" s="2" customFormat="1" ht="11.25">
      <c r="A477" s="33"/>
      <c r="B477" s="34"/>
      <c r="C477" s="33"/>
      <c r="D477" s="153" t="s">
        <v>136</v>
      </c>
      <c r="E477" s="33"/>
      <c r="F477" s="154" t="s">
        <v>831</v>
      </c>
      <c r="G477" s="33"/>
      <c r="H477" s="33"/>
      <c r="I477" s="155"/>
      <c r="J477" s="33"/>
      <c r="K477" s="33"/>
      <c r="L477" s="34"/>
      <c r="M477" s="156"/>
      <c r="N477" s="157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136</v>
      </c>
      <c r="AU477" s="18" t="s">
        <v>83</v>
      </c>
    </row>
    <row r="478" spans="2:63" s="12" customFormat="1" ht="22.9" customHeight="1">
      <c r="B478" s="126"/>
      <c r="D478" s="127" t="s">
        <v>75</v>
      </c>
      <c r="E478" s="137" t="s">
        <v>832</v>
      </c>
      <c r="F478" s="137" t="s">
        <v>833</v>
      </c>
      <c r="I478" s="129"/>
      <c r="J478" s="138">
        <f>BK478</f>
        <v>0</v>
      </c>
      <c r="L478" s="126"/>
      <c r="M478" s="131"/>
      <c r="N478" s="132"/>
      <c r="O478" s="132"/>
      <c r="P478" s="133">
        <f>SUM(P479:P480)</f>
        <v>0</v>
      </c>
      <c r="Q478" s="132"/>
      <c r="R478" s="133">
        <f>SUM(R479:R480)</f>
        <v>0</v>
      </c>
      <c r="S478" s="132"/>
      <c r="T478" s="134">
        <f>SUM(T479:T480)</f>
        <v>0</v>
      </c>
      <c r="AR478" s="127" t="s">
        <v>404</v>
      </c>
      <c r="AT478" s="135" t="s">
        <v>75</v>
      </c>
      <c r="AU478" s="135" t="s">
        <v>81</v>
      </c>
      <c r="AY478" s="127" t="s">
        <v>126</v>
      </c>
      <c r="BK478" s="136">
        <f>SUM(BK479:BK480)</f>
        <v>0</v>
      </c>
    </row>
    <row r="479" spans="1:65" s="2" customFormat="1" ht="16.5" customHeight="1">
      <c r="A479" s="33"/>
      <c r="B479" s="139"/>
      <c r="C479" s="140" t="s">
        <v>834</v>
      </c>
      <c r="D479" s="140" t="s">
        <v>129</v>
      </c>
      <c r="E479" s="141" t="s">
        <v>835</v>
      </c>
      <c r="F479" s="142" t="s">
        <v>836</v>
      </c>
      <c r="G479" s="143" t="s">
        <v>823</v>
      </c>
      <c r="H479" s="144">
        <v>3</v>
      </c>
      <c r="I479" s="145"/>
      <c r="J479" s="146">
        <f>ROUND(I479*H479,2)</f>
        <v>0</v>
      </c>
      <c r="K479" s="142" t="s">
        <v>133</v>
      </c>
      <c r="L479" s="34"/>
      <c r="M479" s="147" t="s">
        <v>1</v>
      </c>
      <c r="N479" s="148" t="s">
        <v>41</v>
      </c>
      <c r="O479" s="59"/>
      <c r="P479" s="149">
        <f>O479*H479</f>
        <v>0</v>
      </c>
      <c r="Q479" s="149">
        <v>0</v>
      </c>
      <c r="R479" s="149">
        <f>Q479*H479</f>
        <v>0</v>
      </c>
      <c r="S479" s="149">
        <v>0</v>
      </c>
      <c r="T479" s="150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1" t="s">
        <v>817</v>
      </c>
      <c r="AT479" s="151" t="s">
        <v>129</v>
      </c>
      <c r="AU479" s="151" t="s">
        <v>83</v>
      </c>
      <c r="AY479" s="18" t="s">
        <v>126</v>
      </c>
      <c r="BE479" s="152">
        <f>IF(N479="základní",J479,0)</f>
        <v>0</v>
      </c>
      <c r="BF479" s="152">
        <f>IF(N479="snížená",J479,0)</f>
        <v>0</v>
      </c>
      <c r="BG479" s="152">
        <f>IF(N479="zákl. přenesená",J479,0)</f>
        <v>0</v>
      </c>
      <c r="BH479" s="152">
        <f>IF(N479="sníž. přenesená",J479,0)</f>
        <v>0</v>
      </c>
      <c r="BI479" s="152">
        <f>IF(N479="nulová",J479,0)</f>
        <v>0</v>
      </c>
      <c r="BJ479" s="18" t="s">
        <v>81</v>
      </c>
      <c r="BK479" s="152">
        <f>ROUND(I479*H479,2)</f>
        <v>0</v>
      </c>
      <c r="BL479" s="18" t="s">
        <v>817</v>
      </c>
      <c r="BM479" s="151" t="s">
        <v>837</v>
      </c>
    </row>
    <row r="480" spans="1:47" s="2" customFormat="1" ht="11.25">
      <c r="A480" s="33"/>
      <c r="B480" s="34"/>
      <c r="C480" s="33"/>
      <c r="D480" s="153" t="s">
        <v>136</v>
      </c>
      <c r="E480" s="33"/>
      <c r="F480" s="154" t="s">
        <v>838</v>
      </c>
      <c r="G480" s="33"/>
      <c r="H480" s="33"/>
      <c r="I480" s="155"/>
      <c r="J480" s="33"/>
      <c r="K480" s="33"/>
      <c r="L480" s="34"/>
      <c r="M480" s="156"/>
      <c r="N480" s="157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136</v>
      </c>
      <c r="AU480" s="18" t="s">
        <v>83</v>
      </c>
    </row>
    <row r="481" spans="2:63" s="12" customFormat="1" ht="22.9" customHeight="1">
      <c r="B481" s="126"/>
      <c r="D481" s="127" t="s">
        <v>75</v>
      </c>
      <c r="E481" s="137" t="s">
        <v>839</v>
      </c>
      <c r="F481" s="137" t="s">
        <v>840</v>
      </c>
      <c r="I481" s="129"/>
      <c r="J481" s="138">
        <f>BK481</f>
        <v>0</v>
      </c>
      <c r="L481" s="126"/>
      <c r="M481" s="131"/>
      <c r="N481" s="132"/>
      <c r="O481" s="132"/>
      <c r="P481" s="133">
        <f>SUM(P482:P483)</f>
        <v>0</v>
      </c>
      <c r="Q481" s="132"/>
      <c r="R481" s="133">
        <f>SUM(R482:R483)</f>
        <v>0</v>
      </c>
      <c r="S481" s="132"/>
      <c r="T481" s="134">
        <f>SUM(T482:T483)</f>
        <v>0</v>
      </c>
      <c r="AR481" s="127" t="s">
        <v>404</v>
      </c>
      <c r="AT481" s="135" t="s">
        <v>75</v>
      </c>
      <c r="AU481" s="135" t="s">
        <v>81</v>
      </c>
      <c r="AY481" s="127" t="s">
        <v>126</v>
      </c>
      <c r="BK481" s="136">
        <f>SUM(BK482:BK483)</f>
        <v>0</v>
      </c>
    </row>
    <row r="482" spans="1:65" s="2" customFormat="1" ht="16.5" customHeight="1">
      <c r="A482" s="33"/>
      <c r="B482" s="139"/>
      <c r="C482" s="140" t="s">
        <v>841</v>
      </c>
      <c r="D482" s="140" t="s">
        <v>129</v>
      </c>
      <c r="E482" s="141" t="s">
        <v>842</v>
      </c>
      <c r="F482" s="142" t="s">
        <v>840</v>
      </c>
      <c r="G482" s="143" t="s">
        <v>823</v>
      </c>
      <c r="H482" s="144">
        <v>3</v>
      </c>
      <c r="I482" s="145"/>
      <c r="J482" s="146">
        <f>ROUND(I482*H482,2)</f>
        <v>0</v>
      </c>
      <c r="K482" s="142" t="s">
        <v>133</v>
      </c>
      <c r="L482" s="34"/>
      <c r="M482" s="147" t="s">
        <v>1</v>
      </c>
      <c r="N482" s="148" t="s">
        <v>41</v>
      </c>
      <c r="O482" s="59"/>
      <c r="P482" s="149">
        <f>O482*H482</f>
        <v>0</v>
      </c>
      <c r="Q482" s="149">
        <v>0</v>
      </c>
      <c r="R482" s="149">
        <f>Q482*H482</f>
        <v>0</v>
      </c>
      <c r="S482" s="149">
        <v>0</v>
      </c>
      <c r="T482" s="15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1" t="s">
        <v>817</v>
      </c>
      <c r="AT482" s="151" t="s">
        <v>129</v>
      </c>
      <c r="AU482" s="151" t="s">
        <v>83</v>
      </c>
      <c r="AY482" s="18" t="s">
        <v>126</v>
      </c>
      <c r="BE482" s="152">
        <f>IF(N482="základní",J482,0)</f>
        <v>0</v>
      </c>
      <c r="BF482" s="152">
        <f>IF(N482="snížená",J482,0)</f>
        <v>0</v>
      </c>
      <c r="BG482" s="152">
        <f>IF(N482="zákl. přenesená",J482,0)</f>
        <v>0</v>
      </c>
      <c r="BH482" s="152">
        <f>IF(N482="sníž. přenesená",J482,0)</f>
        <v>0</v>
      </c>
      <c r="BI482" s="152">
        <f>IF(N482="nulová",J482,0)</f>
        <v>0</v>
      </c>
      <c r="BJ482" s="18" t="s">
        <v>81</v>
      </c>
      <c r="BK482" s="152">
        <f>ROUND(I482*H482,2)</f>
        <v>0</v>
      </c>
      <c r="BL482" s="18" t="s">
        <v>817</v>
      </c>
      <c r="BM482" s="151" t="s">
        <v>843</v>
      </c>
    </row>
    <row r="483" spans="1:47" s="2" customFormat="1" ht="11.25">
      <c r="A483" s="33"/>
      <c r="B483" s="34"/>
      <c r="C483" s="33"/>
      <c r="D483" s="153" t="s">
        <v>136</v>
      </c>
      <c r="E483" s="33"/>
      <c r="F483" s="154" t="s">
        <v>844</v>
      </c>
      <c r="G483" s="33"/>
      <c r="H483" s="33"/>
      <c r="I483" s="155"/>
      <c r="J483" s="33"/>
      <c r="K483" s="33"/>
      <c r="L483" s="34"/>
      <c r="M483" s="201"/>
      <c r="N483" s="202"/>
      <c r="O483" s="203"/>
      <c r="P483" s="203"/>
      <c r="Q483" s="203"/>
      <c r="R483" s="203"/>
      <c r="S483" s="203"/>
      <c r="T483" s="204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136</v>
      </c>
      <c r="AU483" s="18" t="s">
        <v>83</v>
      </c>
    </row>
    <row r="484" spans="1:31" s="2" customFormat="1" ht="6.95" customHeight="1">
      <c r="A484" s="33"/>
      <c r="B484" s="48"/>
      <c r="C484" s="49"/>
      <c r="D484" s="49"/>
      <c r="E484" s="49"/>
      <c r="F484" s="49"/>
      <c r="G484" s="49"/>
      <c r="H484" s="49"/>
      <c r="I484" s="49"/>
      <c r="J484" s="49"/>
      <c r="K484" s="49"/>
      <c r="L484" s="34"/>
      <c r="M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</row>
  </sheetData>
  <autoFilter ref="C132:K483"/>
  <mergeCells count="6">
    <mergeCell ref="L2:V2"/>
    <mergeCell ref="E7:H7"/>
    <mergeCell ref="E16:H16"/>
    <mergeCell ref="E25:H25"/>
    <mergeCell ref="E85:H85"/>
    <mergeCell ref="E125:H125"/>
  </mergeCells>
  <hyperlinks>
    <hyperlink ref="F137" r:id="rId1" display="https://podminky.urs.cz/item/CS_URS_2022_02/111151102"/>
    <hyperlink ref="F141" r:id="rId2" display="https://podminky.urs.cz/item/CS_URS_2022_02/113107324"/>
    <hyperlink ref="F144" r:id="rId3" display="https://podminky.urs.cz/item/CS_URS_2022_02/113107337"/>
    <hyperlink ref="F147" r:id="rId4" display="https://podminky.urs.cz/item/CS_URS_2022_02/121151113"/>
    <hyperlink ref="F150" r:id="rId5" display="https://podminky.urs.cz/item/CS_URS_2022_02/122151105"/>
    <hyperlink ref="F153" r:id="rId6" display="https://podminky.urs.cz/item/CS_URS_2022_02/122251105"/>
    <hyperlink ref="F156" r:id="rId7" display="https://podminky.urs.cz/item/CS_URS_2022_02/113202111"/>
    <hyperlink ref="F160" r:id="rId8" display="https://podminky.urs.cz/item/CS_URS_2022_02/131251203"/>
    <hyperlink ref="F167" r:id="rId9" display="https://podminky.urs.cz/item/CS_URS_2022_02/132254103"/>
    <hyperlink ref="F181" r:id="rId10" display="https://podminky.urs.cz/item/CS_URS_2022_02/133254101"/>
    <hyperlink ref="F185" r:id="rId11" display="https://podminky.urs.cz/item/CS_URS_2022_02/151101102"/>
    <hyperlink ref="F188" r:id="rId12" display="https://podminky.urs.cz/item/CS_URS_2022_02/151101112"/>
    <hyperlink ref="F191" r:id="rId13" display="https://podminky.urs.cz/item/CS_URS_2022_02/151101201"/>
    <hyperlink ref="F194" r:id="rId14" display="https://podminky.urs.cz/item/CS_URS_2022_02/151101211"/>
    <hyperlink ref="F197" r:id="rId15" display="https://podminky.urs.cz/item/CS_URS_2022_02/151101301"/>
    <hyperlink ref="F200" r:id="rId16" display="https://podminky.urs.cz/item/CS_URS_2022_02/151101311"/>
    <hyperlink ref="F203" r:id="rId17" display="https://podminky.urs.cz/item/CS_URS_2022_02/162751117"/>
    <hyperlink ref="F209" r:id="rId18" display="https://podminky.urs.cz/item/CS_URS_2022_02/171152501"/>
    <hyperlink ref="F212" r:id="rId19" display="https://podminky.urs.cz/item/CS_URS_2022_02/171201221"/>
    <hyperlink ref="F215" r:id="rId20" display="https://podminky.urs.cz/item/CS_URS_2022_02/174101101"/>
    <hyperlink ref="F218" r:id="rId21" display="https://podminky.urs.cz/item/CS_URS_2022_02/174201101"/>
    <hyperlink ref="F223" r:id="rId22" display="https://podminky.urs.cz/item/CS_URS_2022_02/175151101"/>
    <hyperlink ref="F227" r:id="rId23" display="https://podminky.urs.cz/item/CS_URS_2022_02/211971121"/>
    <hyperlink ref="F235" r:id="rId24" display="https://podminky.urs.cz/item/CS_URS_2022_02/212751102"/>
    <hyperlink ref="F238" r:id="rId25" display="https://podminky.urs.cz/item/CS_URS_2022_02/212751104"/>
    <hyperlink ref="F241" r:id="rId26" display="https://podminky.urs.cz/item/CS_URS_2022_02/275313511"/>
    <hyperlink ref="F244" r:id="rId27" display="https://podminky.urs.cz/item/CS_URS_2022_02/275313711"/>
    <hyperlink ref="F247" r:id="rId28" display="https://podminky.urs.cz/item/CS_URS_2022_02/275351121"/>
    <hyperlink ref="F250" r:id="rId29" display="https://podminky.urs.cz/item/CS_URS_2022_02/275351122"/>
    <hyperlink ref="F254" r:id="rId30" display="https://podminky.urs.cz/item/CS_URS_2022_02/380326122"/>
    <hyperlink ref="F257" r:id="rId31" display="https://podminky.urs.cz/item/CS_URS_2022_02/380356211"/>
    <hyperlink ref="F260" r:id="rId32" display="https://podminky.urs.cz/item/CS_URS_2022_02/380356212"/>
    <hyperlink ref="F262" r:id="rId33" display="https://podminky.urs.cz/item/CS_URS_2022_02/380361006"/>
    <hyperlink ref="F267" r:id="rId34" display="https://podminky.urs.cz/item/CS_URS_2022_02/389121111"/>
    <hyperlink ref="F271" r:id="rId35" display="https://podminky.urs.cz/item/CS_URS_2022_02/411354311"/>
    <hyperlink ref="F274" r:id="rId36" display="https://podminky.urs.cz/item/CS_URS_2022_02/411354312"/>
    <hyperlink ref="F277" r:id="rId37" display="https://podminky.urs.cz/item/CS_URS_2022_02/451573111"/>
    <hyperlink ref="F288" r:id="rId38" display="https://podminky.urs.cz/item/CS_URS_2022_02/564731112"/>
    <hyperlink ref="F291" r:id="rId39" display="https://podminky.urs.cz/item/CS_URS_2022_02/564760111"/>
    <hyperlink ref="F294" r:id="rId40" display="https://podminky.urs.cz/item/CS_URS_2022_02/564821111"/>
    <hyperlink ref="F297" r:id="rId41" display="https://podminky.urs.cz/item/CS_URS_2022_02/564851111"/>
    <hyperlink ref="F300" r:id="rId42" display="https://podminky.urs.cz/item/CS_URS_2022_02/564871112"/>
    <hyperlink ref="F303" r:id="rId43" display="https://podminky.urs.cz/item/CS_URS_2022_02/576136111"/>
    <hyperlink ref="F306" r:id="rId44" display="https://podminky.urs.cz/item/CS_URS_2022_02/576146311"/>
    <hyperlink ref="F309" r:id="rId45" display="https://podminky.urs.cz/item/CS_URS_2022_02/579221241"/>
    <hyperlink ref="F312" r:id="rId46" display="https://podminky.urs.cz/item/CS_URS_2022_02/579291111"/>
    <hyperlink ref="F315" r:id="rId47" display="https://podminky.urs.cz/item/CS_URS_2022_02/589116116"/>
    <hyperlink ref="F318" r:id="rId48" display="https://podminky.urs.cz/item/CS_URS_2022_02/631311123"/>
    <hyperlink ref="F323" r:id="rId49" display="https://podminky.urs.cz/item/CS_URS_2022_02/631311214"/>
    <hyperlink ref="F326" r:id="rId50" display="https://podminky.urs.cz/item/CS_URS_2022_02/631311234"/>
    <hyperlink ref="F329" r:id="rId51" display="https://podminky.urs.cz/item/CS_URS_2022_02/631319013"/>
    <hyperlink ref="F331" r:id="rId52" display="https://podminky.urs.cz/item/CS_URS_2022_02/631319197"/>
    <hyperlink ref="F333" r:id="rId53" display="https://podminky.urs.cz/item/CS_URS_2022_02/631362021"/>
    <hyperlink ref="F337" r:id="rId54" display="https://podminky.urs.cz/item/CS_URS_2022_02/871181211"/>
    <hyperlink ref="F343" r:id="rId55" display="https://podminky.urs.cz/item/CS_URS_2022_02/871211211"/>
    <hyperlink ref="F348" r:id="rId56" display="https://podminky.urs.cz/item/CS_URS_2022_02/871313121"/>
    <hyperlink ref="F353" r:id="rId57" display="https://podminky.urs.cz/item/CS_URS_2022_02/871353121"/>
    <hyperlink ref="F358" r:id="rId58" display="https://podminky.urs.cz/item/CS_URS_2022_02/871373121"/>
    <hyperlink ref="F363" r:id="rId59" display="https://podminky.urs.cz/item/CS_URS_2022_02/877211112"/>
    <hyperlink ref="F366" r:id="rId60" display="https://podminky.urs.cz/item/CS_URS_2022_02/891181222"/>
    <hyperlink ref="F370" r:id="rId61" display="https://podminky.urs.cz/item/CS_URS_2022_02/891211222"/>
    <hyperlink ref="F374" r:id="rId62" display="https://podminky.urs.cz/item/CS_URS_2022_02/894812008"/>
    <hyperlink ref="F376" r:id="rId63" display="https://podminky.urs.cz/item/CS_URS_2022_02/894812032"/>
    <hyperlink ref="F378" r:id="rId64" display="https://podminky.urs.cz/item/CS_URS_2022_02/894812033"/>
    <hyperlink ref="F380" r:id="rId65" display="https://podminky.urs.cz/item/CS_URS_2022_02/894812034"/>
    <hyperlink ref="F382" r:id="rId66" display="https://podminky.urs.cz/item/CS_URS_2022_02/894812041"/>
    <hyperlink ref="F384" r:id="rId67" display="https://podminky.urs.cz/item/CS_URS_2022_02/894812061"/>
    <hyperlink ref="F386" r:id="rId68" display="https://podminky.urs.cz/item/CS_URS_2022_02/899103112"/>
    <hyperlink ref="F390" r:id="rId69" display="https://podminky.urs.cz/item/CS_URS_2022_02/916331112"/>
    <hyperlink ref="F402" r:id="rId70" display="https://podminky.urs.cz/item/CS_URS_2022_02/966051121"/>
    <hyperlink ref="F424" r:id="rId71" display="https://podminky.urs.cz/item/CS_URS_2022_02/997013501"/>
    <hyperlink ref="F426" r:id="rId72" display="https://podminky.urs.cz/item/CS_URS_2022_02/997013509"/>
    <hyperlink ref="F429" r:id="rId73" display="https://podminky.urs.cz/item/CS_URS_2022_02/997013861"/>
    <hyperlink ref="F431" r:id="rId74" display="https://podminky.urs.cz/item/CS_URS_2022_02/997221612"/>
    <hyperlink ref="F434" r:id="rId75" display="https://podminky.urs.cz/item/CS_URS_2022_02/998222012"/>
    <hyperlink ref="F438" r:id="rId76" display="https://podminky.urs.cz/item/CS_URS_2022_02/722253132"/>
    <hyperlink ref="F440" r:id="rId77" display="https://podminky.urs.cz/item/CS_URS_2022_02/998722201"/>
    <hyperlink ref="F443" r:id="rId78" display="https://podminky.urs.cz/item/CS_URS_2022_02/724149101"/>
    <hyperlink ref="F446" r:id="rId79" display="https://podminky.urs.cz/item/CS_URS_2022_02/998724201"/>
    <hyperlink ref="F451" r:id="rId80" display="https://podminky.urs.cz/item/CS_URS_2022_02/767161111"/>
    <hyperlink ref="F454" r:id="rId81" display="https://podminky.urs.cz/item/CS_URS_2022_02/767161813"/>
    <hyperlink ref="F457" r:id="rId82" display="https://podminky.urs.cz/item/CS_URS_2022_02/767832122"/>
    <hyperlink ref="F460" r:id="rId83" display="https://podminky.urs.cz/item/CS_URS_2022_02/998767201"/>
    <hyperlink ref="F463" r:id="rId84" display="https://podminky.urs.cz/item/CS_URS_2022_02/783314101"/>
    <hyperlink ref="F466" r:id="rId85" display="https://podminky.urs.cz/item/CS_URS_2022_02/783315101"/>
    <hyperlink ref="F468" r:id="rId86" display="https://podminky.urs.cz/item/CS_URS_2022_02/783317101"/>
    <hyperlink ref="F472" r:id="rId87" display="https://podminky.urs.cz/item/CS_URS_2022_02/013194000"/>
    <hyperlink ref="F474" r:id="rId88" display="https://podminky.urs.cz/item/CS_URS_2022_02/013194000.1"/>
    <hyperlink ref="F477" r:id="rId89" display="https://podminky.urs.cz/item/CS_URS_2022_02/030001000"/>
    <hyperlink ref="F480" r:id="rId90" display="https://podminky.urs.cz/item/CS_URS_2022_02/043154000"/>
    <hyperlink ref="F483" r:id="rId91" display="https://podminky.urs.cz/item/CS_URS_2022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Jukl</dc:creator>
  <cp:keywords/>
  <dc:description/>
  <cp:lastModifiedBy>Jindřich Jukl</cp:lastModifiedBy>
  <dcterms:created xsi:type="dcterms:W3CDTF">2022-10-17T12:40:43Z</dcterms:created>
  <dcterms:modified xsi:type="dcterms:W3CDTF">2022-10-17T12:42:09Z</dcterms:modified>
  <cp:category/>
  <cp:version/>
  <cp:contentType/>
  <cp:contentStatus/>
</cp:coreProperties>
</file>