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1_Zakázky\1_Nabídky\1_Výběrová řízení\Výběrová řízení 2023\07_ Milevsko\6_Nabídka\"/>
    </mc:Choice>
  </mc:AlternateContent>
  <bookViews>
    <workbookView xWindow="0" yWindow="0" windowWidth="28800" windowHeight="11535" activeTab="1"/>
  </bookViews>
  <sheets>
    <sheet name="Rekapitulace stavby" sheetId="1" r:id="rId1"/>
    <sheet name="01 - Oprava střechy" sheetId="2" r:id="rId2"/>
    <sheet name="02 - Hromosvod" sheetId="3" r:id="rId3"/>
    <sheet name="VRN - Vedlejší rozpočtové..." sheetId="4" r:id="rId4"/>
  </sheets>
  <definedNames>
    <definedName name="_xlnm._FilterDatabase" localSheetId="1" hidden="1">'01 - Oprava střechy'!$C$126:$K$313</definedName>
    <definedName name="_xlnm._FilterDatabase" localSheetId="2" hidden="1">'02 - Hromosvod'!$C$132:$K$186</definedName>
    <definedName name="_xlnm._FilterDatabase" localSheetId="3" hidden="1">'VRN - Vedlejší rozpočtové...'!$C$116:$K$126</definedName>
    <definedName name="_xlnm.Print_Titles" localSheetId="1">'01 - Oprava střechy'!$126:$126</definedName>
    <definedName name="_xlnm.Print_Titles" localSheetId="2">'02 - Hromosvod'!$132:$132</definedName>
    <definedName name="_xlnm.Print_Titles" localSheetId="0">'Rekapitulace stavby'!$92:$92</definedName>
    <definedName name="_xlnm.Print_Titles" localSheetId="3">'VRN - Vedlejší rozpočtové...'!$116:$116</definedName>
    <definedName name="_xlnm.Print_Area" localSheetId="1">'01 - Oprava střechy'!$C$4:$J$76,'01 - Oprava střechy'!$C$82:$J$108,'01 - Oprava střechy'!$C$114:$K$313</definedName>
    <definedName name="_xlnm.Print_Area" localSheetId="2">'02 - Hromosvod'!$C$4:$J$76,'02 - Hromosvod'!$C$82:$J$114,'02 - Hromosvod'!$C$120:$K$186</definedName>
    <definedName name="_xlnm.Print_Area" localSheetId="0">'Rekapitulace stavby'!$D$4:$AO$76,'Rekapitulace stavby'!$C$82:$AQ$98</definedName>
    <definedName name="_xlnm.Print_Area" localSheetId="3">'VRN - Vedlejší rozpočtové...'!$C$4:$J$76,'VRN - Vedlejší rozpočtové...'!$C$82:$J$98,'VRN - Vedlejší rozpočtové...'!$C$104:$K$126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0" i="4" l="1"/>
  <c r="BK125" i="4" l="1"/>
  <c r="BI125" i="4"/>
  <c r="BH125" i="4"/>
  <c r="BG125" i="4"/>
  <c r="BF125" i="4"/>
  <c r="BE125" i="4"/>
  <c r="T125" i="4"/>
  <c r="R125" i="4"/>
  <c r="P125" i="4"/>
  <c r="J125" i="4"/>
  <c r="BK123" i="4"/>
  <c r="BI123" i="4"/>
  <c r="BH123" i="4"/>
  <c r="BG123" i="4"/>
  <c r="BF123" i="4"/>
  <c r="BE123" i="4"/>
  <c r="T123" i="4"/>
  <c r="R123" i="4"/>
  <c r="P123" i="4"/>
  <c r="J123" i="4"/>
  <c r="BK122" i="4"/>
  <c r="BI122" i="4"/>
  <c r="BH122" i="4"/>
  <c r="BG122" i="4"/>
  <c r="BF122" i="4"/>
  <c r="BE122" i="4"/>
  <c r="T122" i="4"/>
  <c r="R122" i="4"/>
  <c r="P122" i="4"/>
  <c r="J122" i="4"/>
  <c r="BK120" i="4"/>
  <c r="BK118" i="4" s="1"/>
  <c r="J118" i="4" s="1"/>
  <c r="J97" i="4" s="1"/>
  <c r="BI120" i="4"/>
  <c r="F37" i="4" s="1"/>
  <c r="BD97" i="1" s="1"/>
  <c r="BH120" i="4"/>
  <c r="F36" i="4" s="1"/>
  <c r="BC97" i="1" s="1"/>
  <c r="BG120" i="4"/>
  <c r="F35" i="4" s="1"/>
  <c r="BB97" i="1" s="1"/>
  <c r="BF120" i="4"/>
  <c r="J34" i="4" s="1"/>
  <c r="AW97" i="1" s="1"/>
  <c r="T120" i="4"/>
  <c r="R120" i="4"/>
  <c r="P120" i="4"/>
  <c r="J120" i="4"/>
  <c r="BE120" i="4" s="1"/>
  <c r="BK119" i="4"/>
  <c r="BI119" i="4"/>
  <c r="BH119" i="4"/>
  <c r="BG119" i="4"/>
  <c r="BF119" i="4"/>
  <c r="T119" i="4"/>
  <c r="R119" i="4"/>
  <c r="P119" i="4"/>
  <c r="J119" i="4"/>
  <c r="BE119" i="4" s="1"/>
  <c r="T118" i="4"/>
  <c r="T117" i="4" s="1"/>
  <c r="R118" i="4"/>
  <c r="R117" i="4" s="1"/>
  <c r="P118" i="4"/>
  <c r="P117" i="4" s="1"/>
  <c r="AU97" i="1" s="1"/>
  <c r="J113" i="4"/>
  <c r="F113" i="4"/>
  <c r="F111" i="4"/>
  <c r="E109" i="4"/>
  <c r="J92" i="4"/>
  <c r="J91" i="4"/>
  <c r="F91" i="4"/>
  <c r="J89" i="4"/>
  <c r="F89" i="4"/>
  <c r="E87" i="4"/>
  <c r="J37" i="4"/>
  <c r="J36" i="4"/>
  <c r="J35" i="4"/>
  <c r="J24" i="4"/>
  <c r="E24" i="4"/>
  <c r="J114" i="4" s="1"/>
  <c r="J23" i="4"/>
  <c r="J18" i="4"/>
  <c r="E18" i="4"/>
  <c r="F114" i="4" s="1"/>
  <c r="J17" i="4"/>
  <c r="J12" i="4"/>
  <c r="J111" i="4" s="1"/>
  <c r="E7" i="4"/>
  <c r="E107" i="4" s="1"/>
  <c r="BK186" i="3"/>
  <c r="BI186" i="3"/>
  <c r="BH186" i="3"/>
  <c r="BG186" i="3"/>
  <c r="BF186" i="3"/>
  <c r="T186" i="3"/>
  <c r="R186" i="3"/>
  <c r="P186" i="3"/>
  <c r="P184" i="3" s="1"/>
  <c r="J186" i="3"/>
  <c r="BE186" i="3" s="1"/>
  <c r="BK185" i="3"/>
  <c r="BI185" i="3"/>
  <c r="BH185" i="3"/>
  <c r="BG185" i="3"/>
  <c r="BF185" i="3"/>
  <c r="BE185" i="3"/>
  <c r="T185" i="3"/>
  <c r="T184" i="3" s="1"/>
  <c r="R185" i="3"/>
  <c r="R184" i="3" s="1"/>
  <c r="P185" i="3"/>
  <c r="J185" i="3"/>
  <c r="BK184" i="3"/>
  <c r="J184" i="3" s="1"/>
  <c r="J113" i="3" s="1"/>
  <c r="BK182" i="3"/>
  <c r="BK181" i="3" s="1"/>
  <c r="J181" i="3" s="1"/>
  <c r="J112" i="3" s="1"/>
  <c r="BI182" i="3"/>
  <c r="BH182" i="3"/>
  <c r="BG182" i="3"/>
  <c r="BF182" i="3"/>
  <c r="BE182" i="3"/>
  <c r="T182" i="3"/>
  <c r="R182" i="3"/>
  <c r="R181" i="3" s="1"/>
  <c r="P182" i="3"/>
  <c r="P181" i="3" s="1"/>
  <c r="J182" i="3"/>
  <c r="T181" i="3"/>
  <c r="BK180" i="3"/>
  <c r="BI180" i="3"/>
  <c r="BH180" i="3"/>
  <c r="BG180" i="3"/>
  <c r="BF180" i="3"/>
  <c r="T180" i="3"/>
  <c r="R180" i="3"/>
  <c r="P180" i="3"/>
  <c r="P178" i="3" s="1"/>
  <c r="J180" i="3"/>
  <c r="BE180" i="3" s="1"/>
  <c r="BK179" i="3"/>
  <c r="BI179" i="3"/>
  <c r="BH179" i="3"/>
  <c r="BG179" i="3"/>
  <c r="BF179" i="3"/>
  <c r="BE179" i="3"/>
  <c r="T179" i="3"/>
  <c r="T178" i="3" s="1"/>
  <c r="R179" i="3"/>
  <c r="R178" i="3" s="1"/>
  <c r="P179" i="3"/>
  <c r="J179" i="3"/>
  <c r="BK178" i="3"/>
  <c r="J178" i="3" s="1"/>
  <c r="J111" i="3" s="1"/>
  <c r="BK177" i="3"/>
  <c r="BI177" i="3"/>
  <c r="BH177" i="3"/>
  <c r="BG177" i="3"/>
  <c r="BF177" i="3"/>
  <c r="BE177" i="3"/>
  <c r="T177" i="3"/>
  <c r="R177" i="3"/>
  <c r="P177" i="3"/>
  <c r="J177" i="3"/>
  <c r="BK176" i="3"/>
  <c r="BI176" i="3"/>
  <c r="BH176" i="3"/>
  <c r="BG176" i="3"/>
  <c r="BF176" i="3"/>
  <c r="T176" i="3"/>
  <c r="R176" i="3"/>
  <c r="P176" i="3"/>
  <c r="J176" i="3"/>
  <c r="BE176" i="3" s="1"/>
  <c r="BK175" i="3"/>
  <c r="BI175" i="3"/>
  <c r="BH175" i="3"/>
  <c r="BG175" i="3"/>
  <c r="BF175" i="3"/>
  <c r="T175" i="3"/>
  <c r="R175" i="3"/>
  <c r="P175" i="3"/>
  <c r="J175" i="3"/>
  <c r="BE175" i="3" s="1"/>
  <c r="BK174" i="3"/>
  <c r="BI174" i="3"/>
  <c r="BH174" i="3"/>
  <c r="BG174" i="3"/>
  <c r="BF174" i="3"/>
  <c r="BE174" i="3"/>
  <c r="T174" i="3"/>
  <c r="R174" i="3"/>
  <c r="P174" i="3"/>
  <c r="J174" i="3"/>
  <c r="BK173" i="3"/>
  <c r="BK172" i="3" s="1"/>
  <c r="J172" i="3" s="1"/>
  <c r="J110" i="3" s="1"/>
  <c r="BI173" i="3"/>
  <c r="BH173" i="3"/>
  <c r="BG173" i="3"/>
  <c r="BF173" i="3"/>
  <c r="T173" i="3"/>
  <c r="R173" i="3"/>
  <c r="R172" i="3" s="1"/>
  <c r="P173" i="3"/>
  <c r="P172" i="3" s="1"/>
  <c r="J173" i="3"/>
  <c r="BE173" i="3" s="1"/>
  <c r="T172" i="3"/>
  <c r="BK171" i="3"/>
  <c r="BK170" i="3" s="1"/>
  <c r="J170" i="3" s="1"/>
  <c r="J109" i="3" s="1"/>
  <c r="BI171" i="3"/>
  <c r="BH171" i="3"/>
  <c r="BG171" i="3"/>
  <c r="BF171" i="3"/>
  <c r="T171" i="3"/>
  <c r="T170" i="3" s="1"/>
  <c r="R171" i="3"/>
  <c r="P171" i="3"/>
  <c r="P170" i="3" s="1"/>
  <c r="J171" i="3"/>
  <c r="BE171" i="3" s="1"/>
  <c r="R170" i="3"/>
  <c r="BK169" i="3"/>
  <c r="BI169" i="3"/>
  <c r="BH169" i="3"/>
  <c r="BG169" i="3"/>
  <c r="BF169" i="3"/>
  <c r="BE169" i="3"/>
  <c r="T169" i="3"/>
  <c r="R169" i="3"/>
  <c r="P169" i="3"/>
  <c r="J169" i="3"/>
  <c r="BK168" i="3"/>
  <c r="BK166" i="3" s="1"/>
  <c r="J166" i="3" s="1"/>
  <c r="J108" i="3" s="1"/>
  <c r="BI168" i="3"/>
  <c r="BH168" i="3"/>
  <c r="BG168" i="3"/>
  <c r="BF168" i="3"/>
  <c r="T168" i="3"/>
  <c r="R168" i="3"/>
  <c r="P168" i="3"/>
  <c r="J168" i="3"/>
  <c r="BE168" i="3" s="1"/>
  <c r="BK167" i="3"/>
  <c r="BI167" i="3"/>
  <c r="BH167" i="3"/>
  <c r="BG167" i="3"/>
  <c r="BF167" i="3"/>
  <c r="T167" i="3"/>
  <c r="T166" i="3" s="1"/>
  <c r="R167" i="3"/>
  <c r="R166" i="3" s="1"/>
  <c r="P167" i="3"/>
  <c r="J167" i="3"/>
  <c r="BE167" i="3" s="1"/>
  <c r="P166" i="3"/>
  <c r="BK165" i="3"/>
  <c r="BI165" i="3"/>
  <c r="BH165" i="3"/>
  <c r="BG165" i="3"/>
  <c r="BF165" i="3"/>
  <c r="T165" i="3"/>
  <c r="R165" i="3"/>
  <c r="P165" i="3"/>
  <c r="J165" i="3"/>
  <c r="BE165" i="3" s="1"/>
  <c r="BK164" i="3"/>
  <c r="BK162" i="3" s="1"/>
  <c r="J162" i="3" s="1"/>
  <c r="J107" i="3" s="1"/>
  <c r="BI164" i="3"/>
  <c r="BH164" i="3"/>
  <c r="BG164" i="3"/>
  <c r="BF164" i="3"/>
  <c r="BE164" i="3"/>
  <c r="T164" i="3"/>
  <c r="R164" i="3"/>
  <c r="P164" i="3"/>
  <c r="J164" i="3"/>
  <c r="BK163" i="3"/>
  <c r="BI163" i="3"/>
  <c r="BH163" i="3"/>
  <c r="BG163" i="3"/>
  <c r="BF163" i="3"/>
  <c r="T163" i="3"/>
  <c r="T162" i="3" s="1"/>
  <c r="R163" i="3"/>
  <c r="R162" i="3" s="1"/>
  <c r="P163" i="3"/>
  <c r="P162" i="3" s="1"/>
  <c r="J163" i="3"/>
  <c r="BE163" i="3" s="1"/>
  <c r="BK161" i="3"/>
  <c r="BK160" i="3" s="1"/>
  <c r="J160" i="3" s="1"/>
  <c r="J106" i="3" s="1"/>
  <c r="BI161" i="3"/>
  <c r="BH161" i="3"/>
  <c r="BG161" i="3"/>
  <c r="BF161" i="3"/>
  <c r="BE161" i="3"/>
  <c r="T161" i="3"/>
  <c r="R161" i="3"/>
  <c r="R160" i="3" s="1"/>
  <c r="P161" i="3"/>
  <c r="P160" i="3" s="1"/>
  <c r="J161" i="3"/>
  <c r="T160" i="3"/>
  <c r="J159" i="3"/>
  <c r="J105" i="3" s="1"/>
  <c r="BK158" i="3"/>
  <c r="BI158" i="3"/>
  <c r="BH158" i="3"/>
  <c r="BG158" i="3"/>
  <c r="BF158" i="3"/>
  <c r="BE158" i="3"/>
  <c r="T158" i="3"/>
  <c r="R158" i="3"/>
  <c r="P158" i="3"/>
  <c r="J158" i="3"/>
  <c r="BK157" i="3"/>
  <c r="BI157" i="3"/>
  <c r="BH157" i="3"/>
  <c r="BG157" i="3"/>
  <c r="BF157" i="3"/>
  <c r="BE157" i="3"/>
  <c r="T157" i="3"/>
  <c r="R157" i="3"/>
  <c r="P157" i="3"/>
  <c r="J157" i="3"/>
  <c r="BK156" i="3"/>
  <c r="BI156" i="3"/>
  <c r="BH156" i="3"/>
  <c r="BG156" i="3"/>
  <c r="BF156" i="3"/>
  <c r="T156" i="3"/>
  <c r="R156" i="3"/>
  <c r="P156" i="3"/>
  <c r="P153" i="3" s="1"/>
  <c r="J156" i="3"/>
  <c r="BE156" i="3" s="1"/>
  <c r="BK155" i="3"/>
  <c r="BI155" i="3"/>
  <c r="BH155" i="3"/>
  <c r="BG155" i="3"/>
  <c r="BF155" i="3"/>
  <c r="T155" i="3"/>
  <c r="R155" i="3"/>
  <c r="P155" i="3"/>
  <c r="J155" i="3"/>
  <c r="BE155" i="3" s="1"/>
  <c r="BK154" i="3"/>
  <c r="BK153" i="3" s="1"/>
  <c r="J153" i="3" s="1"/>
  <c r="J104" i="3" s="1"/>
  <c r="BI154" i="3"/>
  <c r="BH154" i="3"/>
  <c r="BG154" i="3"/>
  <c r="BF154" i="3"/>
  <c r="BE154" i="3"/>
  <c r="T154" i="3"/>
  <c r="R154" i="3"/>
  <c r="R153" i="3" s="1"/>
  <c r="P154" i="3"/>
  <c r="J154" i="3"/>
  <c r="T153" i="3"/>
  <c r="BK152" i="3"/>
  <c r="BK150" i="3" s="1"/>
  <c r="J150" i="3" s="1"/>
  <c r="J103" i="3" s="1"/>
  <c r="BI152" i="3"/>
  <c r="BH152" i="3"/>
  <c r="BG152" i="3"/>
  <c r="BF152" i="3"/>
  <c r="J34" i="3" s="1"/>
  <c r="AW96" i="1" s="1"/>
  <c r="BE152" i="3"/>
  <c r="T152" i="3"/>
  <c r="R152" i="3"/>
  <c r="P152" i="3"/>
  <c r="J152" i="3"/>
  <c r="BK151" i="3"/>
  <c r="BI151" i="3"/>
  <c r="BH151" i="3"/>
  <c r="BG151" i="3"/>
  <c r="BF151" i="3"/>
  <c r="T151" i="3"/>
  <c r="T150" i="3" s="1"/>
  <c r="R151" i="3"/>
  <c r="R150" i="3" s="1"/>
  <c r="P151" i="3"/>
  <c r="P150" i="3" s="1"/>
  <c r="J151" i="3"/>
  <c r="BE151" i="3" s="1"/>
  <c r="BK149" i="3"/>
  <c r="BI149" i="3"/>
  <c r="BH149" i="3"/>
  <c r="BG149" i="3"/>
  <c r="BF149" i="3"/>
  <c r="T149" i="3"/>
  <c r="R149" i="3"/>
  <c r="P149" i="3"/>
  <c r="J149" i="3"/>
  <c r="BE149" i="3" s="1"/>
  <c r="BK148" i="3"/>
  <c r="BI148" i="3"/>
  <c r="BH148" i="3"/>
  <c r="BG148" i="3"/>
  <c r="BF148" i="3"/>
  <c r="BE148" i="3"/>
  <c r="T148" i="3"/>
  <c r="R148" i="3"/>
  <c r="P148" i="3"/>
  <c r="J148" i="3"/>
  <c r="BK147" i="3"/>
  <c r="BK145" i="3" s="1"/>
  <c r="J145" i="3" s="1"/>
  <c r="J102" i="3" s="1"/>
  <c r="BI147" i="3"/>
  <c r="BH147" i="3"/>
  <c r="BG147" i="3"/>
  <c r="BF147" i="3"/>
  <c r="T147" i="3"/>
  <c r="R147" i="3"/>
  <c r="P147" i="3"/>
  <c r="J147" i="3"/>
  <c r="BE147" i="3" s="1"/>
  <c r="BK146" i="3"/>
  <c r="BI146" i="3"/>
  <c r="BH146" i="3"/>
  <c r="BG146" i="3"/>
  <c r="BF146" i="3"/>
  <c r="T146" i="3"/>
  <c r="T145" i="3" s="1"/>
  <c r="R146" i="3"/>
  <c r="R145" i="3" s="1"/>
  <c r="P146" i="3"/>
  <c r="J146" i="3"/>
  <c r="BE146" i="3" s="1"/>
  <c r="P145" i="3"/>
  <c r="BK144" i="3"/>
  <c r="BI144" i="3"/>
  <c r="BH144" i="3"/>
  <c r="BG144" i="3"/>
  <c r="BF144" i="3"/>
  <c r="T144" i="3"/>
  <c r="T143" i="3" s="1"/>
  <c r="R144" i="3"/>
  <c r="R143" i="3" s="1"/>
  <c r="P144" i="3"/>
  <c r="P143" i="3" s="1"/>
  <c r="J144" i="3"/>
  <c r="BE144" i="3" s="1"/>
  <c r="BK143" i="3"/>
  <c r="J143" i="3" s="1"/>
  <c r="J101" i="3" s="1"/>
  <c r="J142" i="3"/>
  <c r="BK141" i="3"/>
  <c r="BI141" i="3"/>
  <c r="BH141" i="3"/>
  <c r="F36" i="3" s="1"/>
  <c r="BC96" i="1" s="1"/>
  <c r="BG141" i="3"/>
  <c r="BF141" i="3"/>
  <c r="T141" i="3"/>
  <c r="T140" i="3" s="1"/>
  <c r="R141" i="3"/>
  <c r="R140" i="3" s="1"/>
  <c r="P141" i="3"/>
  <c r="P140" i="3" s="1"/>
  <c r="J141" i="3"/>
  <c r="BE141" i="3" s="1"/>
  <c r="BK140" i="3"/>
  <c r="J140" i="3" s="1"/>
  <c r="J99" i="3" s="1"/>
  <c r="BK139" i="3"/>
  <c r="BI139" i="3"/>
  <c r="BH139" i="3"/>
  <c r="BG139" i="3"/>
  <c r="F35" i="3" s="1"/>
  <c r="BB96" i="1" s="1"/>
  <c r="BF139" i="3"/>
  <c r="T139" i="3"/>
  <c r="R139" i="3"/>
  <c r="P139" i="3"/>
  <c r="J139" i="3"/>
  <c r="BE139" i="3" s="1"/>
  <c r="BK138" i="3"/>
  <c r="BI138" i="3"/>
  <c r="BH138" i="3"/>
  <c r="BG138" i="3"/>
  <c r="BF138" i="3"/>
  <c r="T138" i="3"/>
  <c r="R138" i="3"/>
  <c r="P138" i="3"/>
  <c r="J138" i="3"/>
  <c r="BE138" i="3" s="1"/>
  <c r="BK137" i="3"/>
  <c r="BI137" i="3"/>
  <c r="BH137" i="3"/>
  <c r="BG137" i="3"/>
  <c r="BF137" i="3"/>
  <c r="T137" i="3"/>
  <c r="R137" i="3"/>
  <c r="P137" i="3"/>
  <c r="J137" i="3"/>
  <c r="BE137" i="3" s="1"/>
  <c r="BK136" i="3"/>
  <c r="BI136" i="3"/>
  <c r="BH136" i="3"/>
  <c r="BG136" i="3"/>
  <c r="BF136" i="3"/>
  <c r="BE136" i="3"/>
  <c r="T136" i="3"/>
  <c r="R136" i="3"/>
  <c r="R135" i="3" s="1"/>
  <c r="P136" i="3"/>
  <c r="J136" i="3"/>
  <c r="BK135" i="3"/>
  <c r="T135" i="3"/>
  <c r="P135" i="3"/>
  <c r="P134" i="3" s="1"/>
  <c r="P133" i="3" s="1"/>
  <c r="AU96" i="1" s="1"/>
  <c r="J130" i="3"/>
  <c r="J127" i="3"/>
  <c r="F127" i="3"/>
  <c r="E125" i="3"/>
  <c r="J100" i="3"/>
  <c r="J92" i="3"/>
  <c r="J91" i="3"/>
  <c r="F89" i="3"/>
  <c r="E87" i="3"/>
  <c r="E85" i="3"/>
  <c r="J37" i="3"/>
  <c r="F37" i="3"/>
  <c r="BD96" i="1" s="1"/>
  <c r="J36" i="3"/>
  <c r="J35" i="3"/>
  <c r="J24" i="3"/>
  <c r="E24" i="3"/>
  <c r="J23" i="3"/>
  <c r="J21" i="3"/>
  <c r="E21" i="3"/>
  <c r="J129" i="3" s="1"/>
  <c r="J20" i="3"/>
  <c r="J18" i="3"/>
  <c r="E18" i="3"/>
  <c r="F130" i="3" s="1"/>
  <c r="J17" i="3"/>
  <c r="J15" i="3"/>
  <c r="E15" i="3"/>
  <c r="F129" i="3" s="1"/>
  <c r="J14" i="3"/>
  <c r="J12" i="3"/>
  <c r="J89" i="3" s="1"/>
  <c r="E7" i="3"/>
  <c r="E123" i="3" s="1"/>
  <c r="BK310" i="2"/>
  <c r="BI310" i="2"/>
  <c r="BH310" i="2"/>
  <c r="BG310" i="2"/>
  <c r="BF310" i="2"/>
  <c r="BE310" i="2"/>
  <c r="T310" i="2"/>
  <c r="R310" i="2"/>
  <c r="P310" i="2"/>
  <c r="J310" i="2"/>
  <c r="BK308" i="2"/>
  <c r="BI308" i="2"/>
  <c r="BH308" i="2"/>
  <c r="BG308" i="2"/>
  <c r="BF308" i="2"/>
  <c r="T308" i="2"/>
  <c r="T307" i="2" s="1"/>
  <c r="R308" i="2"/>
  <c r="P308" i="2"/>
  <c r="P307" i="2" s="1"/>
  <c r="J308" i="2"/>
  <c r="BE308" i="2" s="1"/>
  <c r="R307" i="2"/>
  <c r="BK302" i="2"/>
  <c r="BK301" i="2" s="1"/>
  <c r="J301" i="2" s="1"/>
  <c r="J106" i="2" s="1"/>
  <c r="BI302" i="2"/>
  <c r="BH302" i="2"/>
  <c r="BG302" i="2"/>
  <c r="BF302" i="2"/>
  <c r="T302" i="2"/>
  <c r="R302" i="2"/>
  <c r="R301" i="2" s="1"/>
  <c r="P302" i="2"/>
  <c r="J302" i="2"/>
  <c r="BE302" i="2" s="1"/>
  <c r="T301" i="2"/>
  <c r="P301" i="2"/>
  <c r="BK300" i="2"/>
  <c r="BI300" i="2"/>
  <c r="BH300" i="2"/>
  <c r="BG300" i="2"/>
  <c r="BF300" i="2"/>
  <c r="BE300" i="2"/>
  <c r="T300" i="2"/>
  <c r="R300" i="2"/>
  <c r="P300" i="2"/>
  <c r="J300" i="2"/>
  <c r="BK297" i="2"/>
  <c r="BI297" i="2"/>
  <c r="BH297" i="2"/>
  <c r="BG297" i="2"/>
  <c r="BF297" i="2"/>
  <c r="T297" i="2"/>
  <c r="R297" i="2"/>
  <c r="P297" i="2"/>
  <c r="J297" i="2"/>
  <c r="BE297" i="2" s="1"/>
  <c r="BK293" i="2"/>
  <c r="BI293" i="2"/>
  <c r="BH293" i="2"/>
  <c r="BG293" i="2"/>
  <c r="BF293" i="2"/>
  <c r="T293" i="2"/>
  <c r="R293" i="2"/>
  <c r="P293" i="2"/>
  <c r="J293" i="2"/>
  <c r="BE293" i="2" s="1"/>
  <c r="BK289" i="2"/>
  <c r="BI289" i="2"/>
  <c r="BH289" i="2"/>
  <c r="BG289" i="2"/>
  <c r="BF289" i="2"/>
  <c r="T289" i="2"/>
  <c r="R289" i="2"/>
  <c r="P289" i="2"/>
  <c r="J289" i="2"/>
  <c r="BE289" i="2" s="1"/>
  <c r="BK286" i="2"/>
  <c r="BI286" i="2"/>
  <c r="BH286" i="2"/>
  <c r="BG286" i="2"/>
  <c r="BF286" i="2"/>
  <c r="T286" i="2"/>
  <c r="R286" i="2"/>
  <c r="P286" i="2"/>
  <c r="J286" i="2"/>
  <c r="BE286" i="2" s="1"/>
  <c r="BK283" i="2"/>
  <c r="BI283" i="2"/>
  <c r="BH283" i="2"/>
  <c r="BG283" i="2"/>
  <c r="BF283" i="2"/>
  <c r="T283" i="2"/>
  <c r="R283" i="2"/>
  <c r="P283" i="2"/>
  <c r="J283" i="2"/>
  <c r="BE283" i="2" s="1"/>
  <c r="BK280" i="2"/>
  <c r="BI280" i="2"/>
  <c r="BH280" i="2"/>
  <c r="BG280" i="2"/>
  <c r="BF280" i="2"/>
  <c r="T280" i="2"/>
  <c r="T279" i="2" s="1"/>
  <c r="R280" i="2"/>
  <c r="P280" i="2"/>
  <c r="P279" i="2" s="1"/>
  <c r="J280" i="2"/>
  <c r="BE280" i="2" s="1"/>
  <c r="R279" i="2"/>
  <c r="BK277" i="2"/>
  <c r="BI277" i="2"/>
  <c r="BH277" i="2"/>
  <c r="BG277" i="2"/>
  <c r="BF277" i="2"/>
  <c r="BE277" i="2"/>
  <c r="T277" i="2"/>
  <c r="R277" i="2"/>
  <c r="P277" i="2"/>
  <c r="J277" i="2"/>
  <c r="BK274" i="2"/>
  <c r="BI274" i="2"/>
  <c r="BH274" i="2"/>
  <c r="BG274" i="2"/>
  <c r="BF274" i="2"/>
  <c r="T274" i="2"/>
  <c r="R274" i="2"/>
  <c r="P274" i="2"/>
  <c r="J274" i="2"/>
  <c r="BE274" i="2" s="1"/>
  <c r="BK272" i="2"/>
  <c r="BI272" i="2"/>
  <c r="BH272" i="2"/>
  <c r="BG272" i="2"/>
  <c r="BF272" i="2"/>
  <c r="T272" i="2"/>
  <c r="R272" i="2"/>
  <c r="P272" i="2"/>
  <c r="J272" i="2"/>
  <c r="BE272" i="2" s="1"/>
  <c r="BK270" i="2"/>
  <c r="BI270" i="2"/>
  <c r="BH270" i="2"/>
  <c r="BG270" i="2"/>
  <c r="BF270" i="2"/>
  <c r="T270" i="2"/>
  <c r="R270" i="2"/>
  <c r="P270" i="2"/>
  <c r="J270" i="2"/>
  <c r="BE270" i="2" s="1"/>
  <c r="BK268" i="2"/>
  <c r="BI268" i="2"/>
  <c r="BH268" i="2"/>
  <c r="BG268" i="2"/>
  <c r="BF268" i="2"/>
  <c r="T268" i="2"/>
  <c r="R268" i="2"/>
  <c r="P268" i="2"/>
  <c r="J268" i="2"/>
  <c r="BE268" i="2" s="1"/>
  <c r="BK264" i="2"/>
  <c r="BI264" i="2"/>
  <c r="BH264" i="2"/>
  <c r="BG264" i="2"/>
  <c r="BF264" i="2"/>
  <c r="T264" i="2"/>
  <c r="R264" i="2"/>
  <c r="P264" i="2"/>
  <c r="J264" i="2"/>
  <c r="BE264" i="2" s="1"/>
  <c r="BK263" i="2"/>
  <c r="BI263" i="2"/>
  <c r="BH263" i="2"/>
  <c r="BG263" i="2"/>
  <c r="BF263" i="2"/>
  <c r="T263" i="2"/>
  <c r="R263" i="2"/>
  <c r="P263" i="2"/>
  <c r="J263" i="2"/>
  <c r="BE263" i="2" s="1"/>
  <c r="BK260" i="2"/>
  <c r="BI260" i="2"/>
  <c r="BH260" i="2"/>
  <c r="BG260" i="2"/>
  <c r="BF260" i="2"/>
  <c r="T260" i="2"/>
  <c r="R260" i="2"/>
  <c r="P260" i="2"/>
  <c r="J260" i="2"/>
  <c r="BE260" i="2" s="1"/>
  <c r="BK259" i="2"/>
  <c r="BI259" i="2"/>
  <c r="BH259" i="2"/>
  <c r="BG259" i="2"/>
  <c r="BF259" i="2"/>
  <c r="T259" i="2"/>
  <c r="R259" i="2"/>
  <c r="P259" i="2"/>
  <c r="J259" i="2"/>
  <c r="BE259" i="2" s="1"/>
  <c r="BK257" i="2"/>
  <c r="BI257" i="2"/>
  <c r="BH257" i="2"/>
  <c r="BG257" i="2"/>
  <c r="BF257" i="2"/>
  <c r="BE257" i="2"/>
  <c r="T257" i="2"/>
  <c r="R257" i="2"/>
  <c r="R256" i="2" s="1"/>
  <c r="P257" i="2"/>
  <c r="J257" i="2"/>
  <c r="T256" i="2"/>
  <c r="P256" i="2"/>
  <c r="BK255" i="2"/>
  <c r="BI255" i="2"/>
  <c r="BH255" i="2"/>
  <c r="BG255" i="2"/>
  <c r="BF255" i="2"/>
  <c r="T255" i="2"/>
  <c r="R255" i="2"/>
  <c r="P255" i="2"/>
  <c r="J255" i="2"/>
  <c r="BE255" i="2" s="1"/>
  <c r="BK251" i="2"/>
  <c r="BI251" i="2"/>
  <c r="BH251" i="2"/>
  <c r="BG251" i="2"/>
  <c r="BF251" i="2"/>
  <c r="T251" i="2"/>
  <c r="R251" i="2"/>
  <c r="P251" i="2"/>
  <c r="J251" i="2"/>
  <c r="BE251" i="2" s="1"/>
  <c r="BK244" i="2"/>
  <c r="BI244" i="2"/>
  <c r="BH244" i="2"/>
  <c r="BG244" i="2"/>
  <c r="BF244" i="2"/>
  <c r="T244" i="2"/>
  <c r="R244" i="2"/>
  <c r="P244" i="2"/>
  <c r="J244" i="2"/>
  <c r="BE244" i="2" s="1"/>
  <c r="BK236" i="2"/>
  <c r="BI236" i="2"/>
  <c r="BH236" i="2"/>
  <c r="BG236" i="2"/>
  <c r="BF236" i="2"/>
  <c r="T236" i="2"/>
  <c r="R236" i="2"/>
  <c r="P236" i="2"/>
  <c r="J236" i="2"/>
  <c r="BE236" i="2" s="1"/>
  <c r="BK232" i="2"/>
  <c r="BI232" i="2"/>
  <c r="BH232" i="2"/>
  <c r="BG232" i="2"/>
  <c r="BF232" i="2"/>
  <c r="T232" i="2"/>
  <c r="R232" i="2"/>
  <c r="P232" i="2"/>
  <c r="J232" i="2"/>
  <c r="BE232" i="2" s="1"/>
  <c r="BK228" i="2"/>
  <c r="BI228" i="2"/>
  <c r="BH228" i="2"/>
  <c r="BG228" i="2"/>
  <c r="BF228" i="2"/>
  <c r="T228" i="2"/>
  <c r="R228" i="2"/>
  <c r="R213" i="2" s="1"/>
  <c r="P228" i="2"/>
  <c r="J228" i="2"/>
  <c r="BE228" i="2" s="1"/>
  <c r="BK220" i="2"/>
  <c r="BI220" i="2"/>
  <c r="BH220" i="2"/>
  <c r="BG220" i="2"/>
  <c r="BF220" i="2"/>
  <c r="BE220" i="2"/>
  <c r="T220" i="2"/>
  <c r="R220" i="2"/>
  <c r="P220" i="2"/>
  <c r="J220" i="2"/>
  <c r="BK214" i="2"/>
  <c r="BI214" i="2"/>
  <c r="BH214" i="2"/>
  <c r="BG214" i="2"/>
  <c r="BF214" i="2"/>
  <c r="T214" i="2"/>
  <c r="T213" i="2" s="1"/>
  <c r="R214" i="2"/>
  <c r="P214" i="2"/>
  <c r="P213" i="2" s="1"/>
  <c r="J214" i="2"/>
  <c r="BE214" i="2" s="1"/>
  <c r="BK212" i="2"/>
  <c r="BI212" i="2"/>
  <c r="BH212" i="2"/>
  <c r="BG212" i="2"/>
  <c r="BF212" i="2"/>
  <c r="T212" i="2"/>
  <c r="R212" i="2"/>
  <c r="P212" i="2"/>
  <c r="J212" i="2"/>
  <c r="BE212" i="2" s="1"/>
  <c r="BK209" i="2"/>
  <c r="BI209" i="2"/>
  <c r="BH209" i="2"/>
  <c r="BG209" i="2"/>
  <c r="BF209" i="2"/>
  <c r="T209" i="2"/>
  <c r="R209" i="2"/>
  <c r="P209" i="2"/>
  <c r="J209" i="2"/>
  <c r="BE209" i="2" s="1"/>
  <c r="BK206" i="2"/>
  <c r="BK205" i="2" s="1"/>
  <c r="J205" i="2" s="1"/>
  <c r="J102" i="2" s="1"/>
  <c r="BI206" i="2"/>
  <c r="BH206" i="2"/>
  <c r="BG206" i="2"/>
  <c r="BF206" i="2"/>
  <c r="T206" i="2"/>
  <c r="R206" i="2"/>
  <c r="R205" i="2" s="1"/>
  <c r="P206" i="2"/>
  <c r="J206" i="2"/>
  <c r="BE206" i="2" s="1"/>
  <c r="T205" i="2"/>
  <c r="P205" i="2"/>
  <c r="BK204" i="2"/>
  <c r="BI204" i="2"/>
  <c r="BH204" i="2"/>
  <c r="BG204" i="2"/>
  <c r="BF204" i="2"/>
  <c r="T204" i="2"/>
  <c r="R204" i="2"/>
  <c r="P204" i="2"/>
  <c r="J204" i="2"/>
  <c r="BE204" i="2" s="1"/>
  <c r="BK202" i="2"/>
  <c r="BI202" i="2"/>
  <c r="BH202" i="2"/>
  <c r="BG202" i="2"/>
  <c r="BF202" i="2"/>
  <c r="T202" i="2"/>
  <c r="R202" i="2"/>
  <c r="P202" i="2"/>
  <c r="J202" i="2"/>
  <c r="BE202" i="2" s="1"/>
  <c r="BK193" i="2"/>
  <c r="BI193" i="2"/>
  <c r="BH193" i="2"/>
  <c r="BG193" i="2"/>
  <c r="BF193" i="2"/>
  <c r="T193" i="2"/>
  <c r="R193" i="2"/>
  <c r="P193" i="2"/>
  <c r="J193" i="2"/>
  <c r="BE193" i="2" s="1"/>
  <c r="BK186" i="2"/>
  <c r="BI186" i="2"/>
  <c r="BH186" i="2"/>
  <c r="BG186" i="2"/>
  <c r="BF186" i="2"/>
  <c r="T186" i="2"/>
  <c r="R186" i="2"/>
  <c r="P186" i="2"/>
  <c r="J186" i="2"/>
  <c r="BE186" i="2" s="1"/>
  <c r="BK183" i="2"/>
  <c r="BI183" i="2"/>
  <c r="BH183" i="2"/>
  <c r="BG183" i="2"/>
  <c r="BF183" i="2"/>
  <c r="T183" i="2"/>
  <c r="R183" i="2"/>
  <c r="P183" i="2"/>
  <c r="J183" i="2"/>
  <c r="BE183" i="2" s="1"/>
  <c r="BK180" i="2"/>
  <c r="BI180" i="2"/>
  <c r="BH180" i="2"/>
  <c r="BG180" i="2"/>
  <c r="BF180" i="2"/>
  <c r="T180" i="2"/>
  <c r="R180" i="2"/>
  <c r="P180" i="2"/>
  <c r="J180" i="2"/>
  <c r="BE180" i="2" s="1"/>
  <c r="BK173" i="2"/>
  <c r="BI173" i="2"/>
  <c r="BH173" i="2"/>
  <c r="BG173" i="2"/>
  <c r="BF173" i="2"/>
  <c r="T173" i="2"/>
  <c r="R173" i="2"/>
  <c r="P173" i="2"/>
  <c r="J173" i="2"/>
  <c r="BE173" i="2" s="1"/>
  <c r="BK171" i="2"/>
  <c r="BI171" i="2"/>
  <c r="BH171" i="2"/>
  <c r="BG171" i="2"/>
  <c r="BF171" i="2"/>
  <c r="T171" i="2"/>
  <c r="R171" i="2"/>
  <c r="P171" i="2"/>
  <c r="J171" i="2"/>
  <c r="BE171" i="2" s="1"/>
  <c r="BK161" i="2"/>
  <c r="BI161" i="2"/>
  <c r="BH161" i="2"/>
  <c r="BG161" i="2"/>
  <c r="BF161" i="2"/>
  <c r="T161" i="2"/>
  <c r="R161" i="2"/>
  <c r="P161" i="2"/>
  <c r="J161" i="2"/>
  <c r="BE161" i="2" s="1"/>
  <c r="BK158" i="2"/>
  <c r="BI158" i="2"/>
  <c r="BH158" i="2"/>
  <c r="BG158" i="2"/>
  <c r="BF158" i="2"/>
  <c r="T158" i="2"/>
  <c r="R158" i="2"/>
  <c r="P158" i="2"/>
  <c r="J158" i="2"/>
  <c r="BE158" i="2" s="1"/>
  <c r="BK155" i="2"/>
  <c r="BI155" i="2"/>
  <c r="BH155" i="2"/>
  <c r="BG155" i="2"/>
  <c r="BF155" i="2"/>
  <c r="BE155" i="2"/>
  <c r="T155" i="2"/>
  <c r="R155" i="2"/>
  <c r="P155" i="2"/>
  <c r="J155" i="2"/>
  <c r="BK149" i="2"/>
  <c r="BI149" i="2"/>
  <c r="BH149" i="2"/>
  <c r="BG149" i="2"/>
  <c r="BF149" i="2"/>
  <c r="T149" i="2"/>
  <c r="R149" i="2"/>
  <c r="P149" i="2"/>
  <c r="J149" i="2"/>
  <c r="BE149" i="2" s="1"/>
  <c r="BK146" i="2"/>
  <c r="BI146" i="2"/>
  <c r="BH146" i="2"/>
  <c r="BG146" i="2"/>
  <c r="BF146" i="2"/>
  <c r="T146" i="2"/>
  <c r="T145" i="2" s="1"/>
  <c r="T144" i="2" s="1"/>
  <c r="R146" i="2"/>
  <c r="P146" i="2"/>
  <c r="P145" i="2" s="1"/>
  <c r="J146" i="2"/>
  <c r="BE146" i="2" s="1"/>
  <c r="R145" i="2"/>
  <c r="BK142" i="2"/>
  <c r="BI142" i="2"/>
  <c r="BH142" i="2"/>
  <c r="BG142" i="2"/>
  <c r="BF142" i="2"/>
  <c r="T142" i="2"/>
  <c r="R142" i="2"/>
  <c r="P142" i="2"/>
  <c r="J142" i="2"/>
  <c r="BE142" i="2" s="1"/>
  <c r="BK140" i="2"/>
  <c r="BI140" i="2"/>
  <c r="BH140" i="2"/>
  <c r="BG140" i="2"/>
  <c r="BF140" i="2"/>
  <c r="T140" i="2"/>
  <c r="R140" i="2"/>
  <c r="P140" i="2"/>
  <c r="J140" i="2"/>
  <c r="BE140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I137" i="2"/>
  <c r="BH137" i="2"/>
  <c r="BG137" i="2"/>
  <c r="BF137" i="2"/>
  <c r="T137" i="2"/>
  <c r="R137" i="2"/>
  <c r="P137" i="2"/>
  <c r="J137" i="2"/>
  <c r="BE137" i="2" s="1"/>
  <c r="BK136" i="2"/>
  <c r="BK134" i="2" s="1"/>
  <c r="BI136" i="2"/>
  <c r="BH136" i="2"/>
  <c r="BG136" i="2"/>
  <c r="BF136" i="2"/>
  <c r="BE136" i="2"/>
  <c r="T136" i="2"/>
  <c r="R136" i="2"/>
  <c r="P136" i="2"/>
  <c r="P134" i="2" s="1"/>
  <c r="J136" i="2"/>
  <c r="BK135" i="2"/>
  <c r="BI135" i="2"/>
  <c r="BH135" i="2"/>
  <c r="BG135" i="2"/>
  <c r="BF135" i="2"/>
  <c r="T135" i="2"/>
  <c r="T134" i="2" s="1"/>
  <c r="R135" i="2"/>
  <c r="R134" i="2" s="1"/>
  <c r="P135" i="2"/>
  <c r="J135" i="2"/>
  <c r="BE135" i="2" s="1"/>
  <c r="BK130" i="2"/>
  <c r="BI130" i="2"/>
  <c r="BH130" i="2"/>
  <c r="BG130" i="2"/>
  <c r="BF130" i="2"/>
  <c r="T130" i="2"/>
  <c r="R130" i="2"/>
  <c r="R129" i="2" s="1"/>
  <c r="R128" i="2" s="1"/>
  <c r="P130" i="2"/>
  <c r="P129" i="2" s="1"/>
  <c r="J130" i="2"/>
  <c r="BE130" i="2" s="1"/>
  <c r="BK129" i="2"/>
  <c r="J129" i="2" s="1"/>
  <c r="J98" i="2" s="1"/>
  <c r="T129" i="2"/>
  <c r="T128" i="2" s="1"/>
  <c r="F124" i="2"/>
  <c r="J123" i="2"/>
  <c r="F123" i="2"/>
  <c r="F121" i="2"/>
  <c r="E119" i="2"/>
  <c r="F92" i="2"/>
  <c r="J91" i="2"/>
  <c r="F91" i="2"/>
  <c r="F89" i="2"/>
  <c r="E87" i="2"/>
  <c r="E85" i="2"/>
  <c r="J37" i="2"/>
  <c r="J36" i="2"/>
  <c r="J35" i="2"/>
  <c r="J24" i="2"/>
  <c r="E24" i="2"/>
  <c r="J124" i="2" s="1"/>
  <c r="J23" i="2"/>
  <c r="J18" i="2"/>
  <c r="E18" i="2"/>
  <c r="J17" i="2"/>
  <c r="J12" i="2"/>
  <c r="J89" i="2" s="1"/>
  <c r="E7" i="2"/>
  <c r="E117" i="2" s="1"/>
  <c r="AY97" i="1"/>
  <c r="AX97" i="1"/>
  <c r="AY96" i="1"/>
  <c r="AX96" i="1"/>
  <c r="AY95" i="1"/>
  <c r="AX95" i="1"/>
  <c r="AS94" i="1"/>
  <c r="AM90" i="1"/>
  <c r="L90" i="1"/>
  <c r="AM89" i="1"/>
  <c r="L89" i="1"/>
  <c r="AM87" i="1"/>
  <c r="L87" i="1"/>
  <c r="L85" i="1"/>
  <c r="L84" i="1"/>
  <c r="F34" i="4" l="1"/>
  <c r="BA97" i="1" s="1"/>
  <c r="BK279" i="2"/>
  <c r="J279" i="2" s="1"/>
  <c r="J105" i="2" s="1"/>
  <c r="BK307" i="2"/>
  <c r="J307" i="2" s="1"/>
  <c r="J107" i="2" s="1"/>
  <c r="BK256" i="2"/>
  <c r="J256" i="2" s="1"/>
  <c r="J104" i="2" s="1"/>
  <c r="F37" i="2"/>
  <c r="BD95" i="1" s="1"/>
  <c r="BD94" i="1" s="1"/>
  <c r="W33" i="1" s="1"/>
  <c r="BK213" i="2"/>
  <c r="J213" i="2" s="1"/>
  <c r="J103" i="2" s="1"/>
  <c r="F34" i="2"/>
  <c r="BA95" i="1" s="1"/>
  <c r="BK145" i="2"/>
  <c r="J145" i="2" s="1"/>
  <c r="J101" i="2" s="1"/>
  <c r="F35" i="2"/>
  <c r="BB95" i="1" s="1"/>
  <c r="BB94" i="1" s="1"/>
  <c r="AX94" i="1" s="1"/>
  <c r="F36" i="2"/>
  <c r="BC95" i="1" s="1"/>
  <c r="BC94" i="1" s="1"/>
  <c r="AY94" i="1" s="1"/>
  <c r="J34" i="2"/>
  <c r="AW95" i="1" s="1"/>
  <c r="BK128" i="2"/>
  <c r="J134" i="2"/>
  <c r="J99" i="2" s="1"/>
  <c r="T134" i="3"/>
  <c r="T133" i="3" s="1"/>
  <c r="BK134" i="3"/>
  <c r="R134" i="3"/>
  <c r="R133" i="3" s="1"/>
  <c r="F33" i="3"/>
  <c r="AZ96" i="1" s="1"/>
  <c r="P144" i="2"/>
  <c r="T127" i="2"/>
  <c r="F33" i="2"/>
  <c r="AZ95" i="1" s="1"/>
  <c r="J33" i="2"/>
  <c r="AV95" i="1" s="1"/>
  <c r="P128" i="2"/>
  <c r="R144" i="2"/>
  <c r="R127" i="2" s="1"/>
  <c r="J33" i="3"/>
  <c r="AV96" i="1" s="1"/>
  <c r="AT96" i="1" s="1"/>
  <c r="F33" i="4"/>
  <c r="AZ97" i="1" s="1"/>
  <c r="J33" i="4"/>
  <c r="AV97" i="1" s="1"/>
  <c r="AT97" i="1" s="1"/>
  <c r="F91" i="3"/>
  <c r="J135" i="3"/>
  <c r="J98" i="3" s="1"/>
  <c r="F92" i="4"/>
  <c r="BK117" i="4"/>
  <c r="J117" i="4" s="1"/>
  <c r="F92" i="3"/>
  <c r="E85" i="4"/>
  <c r="J92" i="2"/>
  <c r="J121" i="2"/>
  <c r="F34" i="3"/>
  <c r="BA96" i="1" s="1"/>
  <c r="AT95" i="1" l="1"/>
  <c r="BA94" i="1"/>
  <c r="AW94" i="1" s="1"/>
  <c r="AK30" i="1" s="1"/>
  <c r="BK144" i="2"/>
  <c r="J144" i="2" s="1"/>
  <c r="J100" i="2" s="1"/>
  <c r="W32" i="1"/>
  <c r="W31" i="1"/>
  <c r="J134" i="3"/>
  <c r="J97" i="3" s="1"/>
  <c r="BK133" i="3"/>
  <c r="J133" i="3" s="1"/>
  <c r="J30" i="4"/>
  <c r="J96" i="4"/>
  <c r="P127" i="2"/>
  <c r="AU95" i="1" s="1"/>
  <c r="AU94" i="1" s="1"/>
  <c r="J128" i="2"/>
  <c r="J97" i="2" s="1"/>
  <c r="AZ94" i="1"/>
  <c r="W30" i="1" l="1"/>
  <c r="BK127" i="2"/>
  <c r="J127" i="2" s="1"/>
  <c r="J96" i="2" s="1"/>
  <c r="J96" i="3"/>
  <c r="J30" i="3"/>
  <c r="AG97" i="1"/>
  <c r="AN97" i="1" s="1"/>
  <c r="J39" i="4"/>
  <c r="W29" i="1"/>
  <c r="AV94" i="1"/>
  <c r="J30" i="2" l="1"/>
  <c r="J39" i="2" s="1"/>
  <c r="AT94" i="1"/>
  <c r="AK29" i="1"/>
  <c r="AG96" i="1"/>
  <c r="AN96" i="1" s="1"/>
  <c r="J39" i="3"/>
  <c r="AG95" i="1" l="1"/>
  <c r="AN95" i="1" s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<sst xmlns="http://schemas.openxmlformats.org/spreadsheetml/2006/main" count="3191" uniqueCount="569">
  <si>
    <t>Export Komplet</t>
  </si>
  <si>
    <t/>
  </si>
  <si>
    <t>2.0</t>
  </si>
  <si>
    <t>False</t>
  </si>
  <si>
    <t>{a18e6835-c78f-41a2-8991-900cda0e9d08}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</si>
  <si>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</si>
  <si>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</si>
  <si>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</si>
  <si>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</si>
  <si>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</si>
  <si>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</si>
  <si>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</si>
  <si>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</si>
  <si>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</si>
  <si>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2023005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</si>
  <si>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</si>
  <si>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</si>
  <si>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sportovní hala,J.A. Komenského 1034, Milevsko</t>
  </si>
  <si>
    <t>KSO:</t>
  </si>
  <si>
    <t>CC-CZ:</t>
  </si>
  <si>
    <t>Místo:</t>
  </si>
  <si>
    <t>Milevsko</t>
  </si>
  <si>
    <t>Datum:</t>
  </si>
  <si>
    <t>19. 1. 2023</t>
  </si>
  <si>
    <t>Zadavatel:</t>
  </si>
  <si>
    <t>IČ:</t>
  </si>
  <si>
    <t>Město Milevsko</t>
  </si>
  <si>
    <t>DIČ:</t>
  </si>
  <si>
    <t>Uchazeč:</t>
  </si>
  <si>
    <t>Vyplň údaj</t>
  </si>
  <si>
    <t>Projektant:</t>
  </si>
  <si>
    <t>DEKPROJEKT s.r.o.</t>
  </si>
  <si>
    <t>True</t>
  </si>
  <si>
    <t>Zpracovatel:</t>
  </si>
  <si>
    <t xml:space="preserve"> </t>
  </si>
  <si>
    <t>Poznámka:</t>
  </si>
  <si>
    <t>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</si>
  <si>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</si>
  <si>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</si>
  <si>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</si>
  <si>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</si>
  <si>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</si>
  <si>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</si>
  <si>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</si>
  <si>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</si>
  <si>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</si>
  <si>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</si>
  <si>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</si>
  <si>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</si>
  <si>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</si>
  <si>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</si>
  <si>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</si>
  <si>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</si>
  <si>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</si>
  <si>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</si>
  <si>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</si>
  <si>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</si>
  <si>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</si>
  <si>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</si>
  <si>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</si>
  <si>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</si>
  <si>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</si>
  <si>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</si>
  <si>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</si>
  <si>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</si>
  <si>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</si>
  <si>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</si>
  <si>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</si>
  <si>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</si>
  <si>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</si>
  <si>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</si>
  <si>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</si>
  <si>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</si>
  <si>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</si>
  <si>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</si>
  <si>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</si>
  <si>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</si>
  <si>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</si>
  <si>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</si>
  <si>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</si>
  <si>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</si>
  <si>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</si>
  <si>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</si>
  <si>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střechy</t>
  </si>
  <si>
    <t>STA</t>
  </si>
  <si>
    <t>1</t>
  </si>
  <si>
    <t>{4775890a-7745-4d4c-9b2a-02b1744785e7}</t>
  </si>
  <si>
    <t>2</t>
  </si>
  <si>
    <t>02</t>
  </si>
  <si>
    <t>Hromosvod</t>
  </si>
  <si>
    <t>{a2636c32-4df7-43d0-bcda-0d123ac000f9}</t>
  </si>
  <si>
    <t>VRN</t>
  </si>
  <si>
    <t>Vedlejší rozpočtové náklady</t>
  </si>
  <si>
    <t>{24428e43-58ca-4494-9a43-fdf26c44497f}</t>
  </si>
  <si>
    <t>KRYCÍ LIST SOUPISU PRACÍ</t>
  </si>
  <si>
    <t>Objekt:</t>
  </si>
  <si>
    <t>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</si>
  <si>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</si>
  <si>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</si>
  <si>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</si>
  <si>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</si>
  <si>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</si>
  <si>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</si>
  <si>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</si>
  <si>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</si>
  <si>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</si>
  <si>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</si>
  <si>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</si>
  <si>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</si>
  <si>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762R1 - Konstrukce tesařské - DOD - kompletní výměna bednění</t>
  </si>
  <si>
    <t xml:space="preserve">    764 - Konstrukce klempířské</t>
  </si>
  <si>
    <t xml:space="preserve">    765 - Krytina skládaná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</si>
  <si>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</si>
  <si>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</si>
  <si>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</si>
  <si>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</si>
  <si>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</si>
  <si>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</si>
  <si>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</si>
  <si>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</si>
  <si>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</si>
  <si>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</si>
  <si>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</si>
  <si>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</si>
  <si>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</si>
  <si>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</si>
  <si>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</si>
  <si>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</si>
  <si>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</si>
  <si>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</si>
  <si>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</si>
  <si>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</si>
  <si>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9454-R101</t>
  </si>
  <si>
    <t>Lešení, montážní plošina apod - dle zvyklostí dodavatele</t>
  </si>
  <si>
    <t>sada</t>
  </si>
  <si>
    <t>CS Vlastní</t>
  </si>
  <si>
    <t>4</t>
  </si>
  <si>
    <t>-348155203</t>
  </si>
  <si>
    <t>P</t>
  </si>
  <si>
    <t>Poznámka k položce:_x000D_
Poznámka k položce: Kompletní provedení vč. přesunu hmot a stavebních přípomocí</t>
  </si>
  <si>
    <t>VV</t>
  </si>
  <si>
    <t>Součet</t>
  </si>
  <si>
    <t>997</t>
  </si>
  <si>
    <t>Přesun sutě</t>
  </si>
  <si>
    <t>997006002</t>
  </si>
  <si>
    <t>Třídění stavebního odpadu na jednotlivé druhy</t>
  </si>
  <si>
    <t>t</t>
  </si>
  <si>
    <t>CS ÚRS 2023 01</t>
  </si>
  <si>
    <t>-398248942</t>
  </si>
  <si>
    <t>3</t>
  </si>
  <si>
    <t>997013114</t>
  </si>
  <si>
    <t>Vnitrostaveništní doprava suti a vybouraných hmot pro budovy v přes 12 do 15 m s použitím mechanizace</t>
  </si>
  <si>
    <t>-631253089</t>
  </si>
  <si>
    <t>997013501</t>
  </si>
  <si>
    <t>Odvoz suti a vybouraných hmot na skládku nebo meziskládku do 1 km se složením</t>
  </si>
  <si>
    <t>-1147878519</t>
  </si>
  <si>
    <t>5</t>
  </si>
  <si>
    <t>997013509</t>
  </si>
  <si>
    <t>Příplatek k odvozu suti a vybouraných hmot na skládku ZKD 1 km přes 1 km</t>
  </si>
  <si>
    <t>1022487385</t>
  </si>
  <si>
    <t>32,018*19 'Přepočtené koeficientem množství</t>
  </si>
  <si>
    <t>6</t>
  </si>
  <si>
    <t>997013631</t>
  </si>
  <si>
    <t>Poplatek za uložení na skládce (skládkovné) stavebního odpadu směsného kód odpadu 17 09 04</t>
  </si>
  <si>
    <t>1421487716</t>
  </si>
  <si>
    <t>32,018*0,02 'Přepočtené koeficientem množství</t>
  </si>
  <si>
    <t>7</t>
  </si>
  <si>
    <t>997013645</t>
  </si>
  <si>
    <t>Poplatek za uložení na skládce (skládkovné) odpadu asfaltového bez dehtu kód odpadu 17 03 02</t>
  </si>
  <si>
    <t>1608297506</t>
  </si>
  <si>
    <t>32,018*0,98 'Přepočtené koeficientem množství</t>
  </si>
  <si>
    <t>PSV</t>
  </si>
  <si>
    <t>Práce a dodávky PSV</t>
  </si>
  <si>
    <t>712</t>
  </si>
  <si>
    <t>Povlakové krytiny</t>
  </si>
  <si>
    <t>8</t>
  </si>
  <si>
    <t>712300843</t>
  </si>
  <si>
    <t>Odstranění povlakové krytiny střech do 10° od zbytkového asfaltového pásu odsekáním</t>
  </si>
  <si>
    <t>m2</t>
  </si>
  <si>
    <t>16</t>
  </si>
  <si>
    <t>-343116641</t>
  </si>
  <si>
    <t>1862,33</t>
  </si>
  <si>
    <t>712340832</t>
  </si>
  <si>
    <t>Odstranění povlakové krytiny střech do 10° z pásů NAIP přitavených v plné ploše dvouvrstvé</t>
  </si>
  <si>
    <t>-1859706754</t>
  </si>
  <si>
    <t>demontáž stávajícího asfaltového pásu dle popisu v PD a TZ str. 18</t>
  </si>
  <si>
    <t>48,1*36,5</t>
  </si>
  <si>
    <t>1*(38,1+38,1)</t>
  </si>
  <si>
    <t>0,4*(38,1+38,1)</t>
  </si>
  <si>
    <t>10</t>
  </si>
  <si>
    <t>712363351</t>
  </si>
  <si>
    <t>Povlakové krytiny střech do 10° z tvarovaných poplastovaných lišt pásek rš 50 mm</t>
  </si>
  <si>
    <t>m</t>
  </si>
  <si>
    <t>1435804315</t>
  </si>
  <si>
    <t>dle popisu projektu v.č. D.1.1 a) 01 - 05</t>
  </si>
  <si>
    <t>47,5*2</t>
  </si>
  <si>
    <t>11</t>
  </si>
  <si>
    <t>712363357R</t>
  </si>
  <si>
    <t xml:space="preserve">Povlakové krytiny střech do 10° z tvarovaných poplastovaných lišt délky 2 m okapnice široká </t>
  </si>
  <si>
    <t>-309677099</t>
  </si>
  <si>
    <t>dle popisu projektu v.č. D.1.1 a) 01 - 05 - okapnice východní okraj r.š. 370 mm</t>
  </si>
  <si>
    <t>47,5</t>
  </si>
  <si>
    <t>12</t>
  </si>
  <si>
    <t>712361705R</t>
  </si>
  <si>
    <t>Provedení povlakové krytiny střech do 10° fólií lepenou se svařovanými spoji vč. kotvení</t>
  </si>
  <si>
    <t>444119069</t>
  </si>
  <si>
    <t>Poznámka k položce:_x000D_
počet kotev bude dle kotevního plánu v PD</t>
  </si>
  <si>
    <t>dle popisu v PD v-.č. D.1.1.a)01-05</t>
  </si>
  <si>
    <t>dle detailu 03,04,05</t>
  </si>
  <si>
    <t>svislá atika</t>
  </si>
  <si>
    <t>1*(36,5+36,5)</t>
  </si>
  <si>
    <t>atika</t>
  </si>
  <si>
    <t>(38,1+38,1)*0,4</t>
  </si>
  <si>
    <t>13</t>
  </si>
  <si>
    <t>M</t>
  </si>
  <si>
    <t>28322012</t>
  </si>
  <si>
    <t>fólie hydroizolační střešní mPVC mechanicky kotvená tl 1,5mm šedá</t>
  </si>
  <si>
    <t>32</t>
  </si>
  <si>
    <t>-488174871</t>
  </si>
  <si>
    <t>1859,13*1,25</t>
  </si>
  <si>
    <t>14</t>
  </si>
  <si>
    <t>712361803</t>
  </si>
  <si>
    <t xml:space="preserve">Odstranění povlakové krytiny střech do 10° z fólií </t>
  </si>
  <si>
    <t>-1637288389</t>
  </si>
  <si>
    <t>demontáž stávající fólie a geotextílie dle popisu v PD a TZ str. 18</t>
  </si>
  <si>
    <t>fólie</t>
  </si>
  <si>
    <t>geotextílie cca 25% z plochy</t>
  </si>
  <si>
    <t>1755,65*0,25</t>
  </si>
  <si>
    <t>712363352</t>
  </si>
  <si>
    <t>Povlakové krytiny střech do 10° z tvarovaných poplastovaných lišt délky 2 m koutová lišta vnitřní rš 100 mm</t>
  </si>
  <si>
    <t>516405922</t>
  </si>
  <si>
    <t>38,1+38,1</t>
  </si>
  <si>
    <t>712363353</t>
  </si>
  <si>
    <t>Povlakové krytiny střech do 10° z tvarovaných poplastovaných lišt délky 2 m koutová lišta vnější rš 100 mm</t>
  </si>
  <si>
    <t>-1837094832</t>
  </si>
  <si>
    <t>17</t>
  </si>
  <si>
    <t>712363384</t>
  </si>
  <si>
    <t>Povlakové krytiny střech do 10° z tvarovaných poplastovaných lišt pro profily atypické výroby o větší rš</t>
  </si>
  <si>
    <t>-1711398211</t>
  </si>
  <si>
    <t>det. 03,04,05 ukončovací profil</t>
  </si>
  <si>
    <t>(38,1+38,1+47,5)*0,18</t>
  </si>
  <si>
    <t>det. 03,04,05 krycí profil</t>
  </si>
  <si>
    <t>(38,1+38,1)*0,23</t>
  </si>
  <si>
    <t>47,5*0,495</t>
  </si>
  <si>
    <t>18</t>
  </si>
  <si>
    <t>712391172</t>
  </si>
  <si>
    <t>Provedení povlakové krytiny střech do 10° ochranné textilní vrstvy</t>
  </si>
  <si>
    <t>-380768455</t>
  </si>
  <si>
    <t>19</t>
  </si>
  <si>
    <t>69311226</t>
  </si>
  <si>
    <t xml:space="preserve">geotextilie netkaná separační, ochranná, filtrační, drenážní PES </t>
  </si>
  <si>
    <t>313505916</t>
  </si>
  <si>
    <t>1859,13*1,15</t>
  </si>
  <si>
    <t>20</t>
  </si>
  <si>
    <t>998712102</t>
  </si>
  <si>
    <t>Přesun hmot tonážní tonážní pro krytiny povlakové v objektech v přes 6 do 12 m</t>
  </si>
  <si>
    <t>-1666985150</t>
  </si>
  <si>
    <t>713</t>
  </si>
  <si>
    <t>Izolace tepelné</t>
  </si>
  <si>
    <t>713191133</t>
  </si>
  <si>
    <t>Montáž izolace tepelné podlah, stropů vrchem nebo střech překrytí fólií s přelepeným spojem</t>
  </si>
  <si>
    <t>257162000</t>
  </si>
  <si>
    <t xml:space="preserve"> dle popisu v PD a TZ str. 21 ozn N3</t>
  </si>
  <si>
    <t>22</t>
  </si>
  <si>
    <t>28329031</t>
  </si>
  <si>
    <t>fólie kontaktní difuzně propustná pro doplňkovou hydroizolační vrstvu, monolitická dvouvrstvá PES/PR 270g/m2, integrovaná samolepící páska</t>
  </si>
  <si>
    <t>1136142899</t>
  </si>
  <si>
    <t>Poznámka k položce:_x000D_
max. třída těsnosti 2, zvýšená odolnost proti impregnačním prostředkům na dřevo</t>
  </si>
  <si>
    <t>1755,65*1,15</t>
  </si>
  <si>
    <t>23</t>
  </si>
  <si>
    <t>998713103</t>
  </si>
  <si>
    <t>Přesun hmot tonážní pro izolace tepelné v objektech v přes 12 do 24 m</t>
  </si>
  <si>
    <t>930578841</t>
  </si>
  <si>
    <t>762</t>
  </si>
  <si>
    <t>Konstrukce tesařské</t>
  </si>
  <si>
    <t>24</t>
  </si>
  <si>
    <t>622R1</t>
  </si>
  <si>
    <t>Přířezy z překližky  6,5 mm dle DET.03,04,05 - dle popisu v PD</t>
  </si>
  <si>
    <t>-340721732</t>
  </si>
  <si>
    <t>kompletní provedení vč. přesunu hmot a stavebních přípomocí</t>
  </si>
  <si>
    <t>dle tetailu 03</t>
  </si>
  <si>
    <t>(38,1+38,1)*0,1</t>
  </si>
  <si>
    <t>25</t>
  </si>
  <si>
    <t>622R2</t>
  </si>
  <si>
    <t>Přířezy z překližky  24 mm dle DET.03,04,05 - dle popisu v PD</t>
  </si>
  <si>
    <t>1966212122</t>
  </si>
  <si>
    <t>(38,1+38,1)*0,5</t>
  </si>
  <si>
    <t>západní okraj</t>
  </si>
  <si>
    <t>47,5*1</t>
  </si>
  <si>
    <t>26</t>
  </si>
  <si>
    <t>762395000</t>
  </si>
  <si>
    <t>Spojovací prostředky krovů, bednění, laťování, nadstřešních konstrukcí</t>
  </si>
  <si>
    <t>m3</t>
  </si>
  <si>
    <t>-2130325120</t>
  </si>
  <si>
    <t>7,62*0,0064</t>
  </si>
  <si>
    <t>85,6*0,024</t>
  </si>
  <si>
    <t>27</t>
  </si>
  <si>
    <t>762R103</t>
  </si>
  <si>
    <t>Oprava a sanace krovu  - dle popisu v PD</t>
  </si>
  <si>
    <t>-1860779297</t>
  </si>
  <si>
    <t>Poznámka k položce:_x000D_
kompletní provedení vč. přesunu hmot a stavebních přípomocí</t>
  </si>
  <si>
    <t>dle popisu v PD a TZ str. 20 ozn. S5 -  bude upřesněno na stavbě zjišťovacím protokolem</t>
  </si>
  <si>
    <t>48,1*36,5*0,2</t>
  </si>
  <si>
    <t>28</t>
  </si>
  <si>
    <t>762R104</t>
  </si>
  <si>
    <t>Kontrola a výměny poškozených částí - dle popisu v PD</t>
  </si>
  <si>
    <t>-1372827339</t>
  </si>
  <si>
    <t>dle popisu v PD a TZ str. 20 ozn. S4 - bude upřesněno na stavbě zjišťovacím protokolem</t>
  </si>
  <si>
    <t>48,1*36,5*0,25"25% z plochy</t>
  </si>
  <si>
    <t>29</t>
  </si>
  <si>
    <t>762R105</t>
  </si>
  <si>
    <t>Kontrola a ošetření bednění - dle popisu v PD</t>
  </si>
  <si>
    <t>-2035083785</t>
  </si>
  <si>
    <t>48,1*36,5*0,75"75% z plochy</t>
  </si>
  <si>
    <t>30</t>
  </si>
  <si>
    <t>762R106</t>
  </si>
  <si>
    <t>Dodávka a montáž záchytného systému - dle popisu v PD</t>
  </si>
  <si>
    <t>1828917490</t>
  </si>
  <si>
    <t>dle popisu v PD a TZ</t>
  </si>
  <si>
    <t>31</t>
  </si>
  <si>
    <t>998762103</t>
  </si>
  <si>
    <t>Přesun hmot tonážní pro kce tesařské v objektech v přes 12 do 24 m</t>
  </si>
  <si>
    <t>-1105790542</t>
  </si>
  <si>
    <t>762R1</t>
  </si>
  <si>
    <t>Konstrukce tesařské - DOD - kompletní výměna bednění</t>
  </si>
  <si>
    <t>762R100</t>
  </si>
  <si>
    <t>Poznámka k odíílu</t>
  </si>
  <si>
    <t>-537221405</t>
  </si>
  <si>
    <t xml:space="preserve">Poznámka k položce:_x000D_
Stavební práce uvedené v tomto oddílu "Kompletní výměna bednění" budou účtovány pouze v případě, že budou prováděny, tzn. v případě, pokud v rámci realizace bude zjištěno, že stávající souvrství asfaltových pásů (vrstva S3) není možné demontovat bez zásahu do prkenného bednění (vrstva S4) a proto bude stávající bednění kompletně demontováno a bude realizováno bednění nové. Viz poznámka v kapitole 5.4.1 v "D.1.1 a) Technická zpráva". V případě kompletní výměny bednění naopak nebudou účtovány položky v oddílu "01 - Oprava střechy" související s kontrolou, ošetřením a lokální výměnou stávajícího bednění </t>
  </si>
  <si>
    <t>33</t>
  </si>
  <si>
    <t>762341250</t>
  </si>
  <si>
    <t>Montáž bednění střech rovných a šikmých sklonu do 60° z hoblovaných prken</t>
  </si>
  <si>
    <t>-497401660</t>
  </si>
  <si>
    <t>34</t>
  </si>
  <si>
    <t>60515111</t>
  </si>
  <si>
    <t>řezivo jehličnaté boční prkno 20-30mm</t>
  </si>
  <si>
    <t>-910828114</t>
  </si>
  <si>
    <t>1755,65*0,025</t>
  </si>
  <si>
    <t>43,891*1,1 'Přepočtené koeficientem množství</t>
  </si>
  <si>
    <t>35</t>
  </si>
  <si>
    <t>762341027R</t>
  </si>
  <si>
    <t>Statický návrh a posouzení kotvení a kladení nového prkenného bednění</t>
  </si>
  <si>
    <t>-1088530113</t>
  </si>
  <si>
    <t>36</t>
  </si>
  <si>
    <t>762341811</t>
  </si>
  <si>
    <t>Demontáž bednění střech z prken</t>
  </si>
  <si>
    <t>-1438307665</t>
  </si>
  <si>
    <t>dle popisu v PD a TZ odst. 5.4.1.</t>
  </si>
  <si>
    <t>37</t>
  </si>
  <si>
    <t>43609111</t>
  </si>
  <si>
    <t>38</t>
  </si>
  <si>
    <t>-1174808036</t>
  </si>
  <si>
    <t>26,335</t>
  </si>
  <si>
    <t>39</t>
  </si>
  <si>
    <t>794132869</t>
  </si>
  <si>
    <t>40</t>
  </si>
  <si>
    <t>1237695265</t>
  </si>
  <si>
    <t>26,335*19 'Přepočtené koeficientem množství</t>
  </si>
  <si>
    <t>41</t>
  </si>
  <si>
    <t>-741101885</t>
  </si>
  <si>
    <t>764</t>
  </si>
  <si>
    <t>Konstrukce klempířské</t>
  </si>
  <si>
    <t>42</t>
  </si>
  <si>
    <t>764002841</t>
  </si>
  <si>
    <t>Demontáž oplechování horních ploch zdí a nadezdívek do suti</t>
  </si>
  <si>
    <t>-1737997532</t>
  </si>
  <si>
    <t>dle popisu v PD a v.č.D.1.1.a) 01 - 05</t>
  </si>
  <si>
    <t>43</t>
  </si>
  <si>
    <t>764002841R</t>
  </si>
  <si>
    <t>odříznutí fasádního trapézového plechu - dle det. 04 a 05</t>
  </si>
  <si>
    <t>1908951192</t>
  </si>
  <si>
    <t>47,5+47,5</t>
  </si>
  <si>
    <t>44</t>
  </si>
  <si>
    <t>764218604R</t>
  </si>
  <si>
    <t>Oplechování střechy z pozinkovaného ocelového plechu s povrchovou úpravou polyesterovým lakem - dle det. 03</t>
  </si>
  <si>
    <t>-518758072</t>
  </si>
  <si>
    <t>dle det. 03</t>
  </si>
  <si>
    <t>45</t>
  </si>
  <si>
    <t>764252433R</t>
  </si>
  <si>
    <t>perforovaný nerezový větrací pás</t>
  </si>
  <si>
    <t>1427446424</t>
  </si>
  <si>
    <t>det. 04</t>
  </si>
  <si>
    <t>48</t>
  </si>
  <si>
    <t>46</t>
  </si>
  <si>
    <t>764252434R</t>
  </si>
  <si>
    <t>perforovaný nerezový větrací profil (příponka)</t>
  </si>
  <si>
    <t>-1460720085</t>
  </si>
  <si>
    <t>det. 05</t>
  </si>
  <si>
    <t>47</t>
  </si>
  <si>
    <t>764R100</t>
  </si>
  <si>
    <t>Ukončení difúzní fólie na ocelové konstrukce - dle det. 04</t>
  </si>
  <si>
    <t>12709110</t>
  </si>
  <si>
    <t>240</t>
  </si>
  <si>
    <t>998764103</t>
  </si>
  <si>
    <t>Přesun hmot tonážní pro konstrukce klempířské v objektech v přes 12 do 24 m</t>
  </si>
  <si>
    <t>-1545551636</t>
  </si>
  <si>
    <t>765</t>
  </si>
  <si>
    <t>Krytina skládaná</t>
  </si>
  <si>
    <t>49</t>
  </si>
  <si>
    <t>765192001</t>
  </si>
  <si>
    <t>Nouzové (provizorní) zakrytí střechy plachtou</t>
  </si>
  <si>
    <t>-1505658807</t>
  </si>
  <si>
    <t>(38+38)*2</t>
  </si>
  <si>
    <t>HZS</t>
  </si>
  <si>
    <t>Hodinové zúčtovací sazby</t>
  </si>
  <si>
    <t>50</t>
  </si>
  <si>
    <t>HZS1291</t>
  </si>
  <si>
    <t>Hodinová zúčtovací sazba pomocný stavební dělník</t>
  </si>
  <si>
    <t>hod</t>
  </si>
  <si>
    <t>512</t>
  </si>
  <si>
    <t>-1117754014</t>
  </si>
  <si>
    <t xml:space="preserve">20" přídružné práce na rekonstrukci terasy </t>
  </si>
  <si>
    <t>51</t>
  </si>
  <si>
    <t>HZS2151</t>
  </si>
  <si>
    <t>Hodinová zúčtovací sazba klempíř</t>
  </si>
  <si>
    <t>1946652035</t>
  </si>
  <si>
    <t>" demontáž střešních prvků kusových více nespecifikovaných souvisejících s rekonstrukcí střechy vč. jejich likvidace (st. aerátor, stříšky a pod)</t>
  </si>
  <si>
    <t>02 - Hromosvod</t>
  </si>
  <si>
    <t>D1 - Elektromontáže</t>
  </si>
  <si>
    <t xml:space="preserve">    D2 - PODPĚRA VEDENÍ</t>
  </si>
  <si>
    <t xml:space="preserve">    D3 - OCELOVÝ PÁSEK POZINKOVANÝ</t>
  </si>
  <si>
    <t xml:space="preserve">    D4 - OCELOVÝ DRÁT POZINKOVANÝ</t>
  </si>
  <si>
    <t xml:space="preserve">    D5 - Jímače + příslušenství</t>
  </si>
  <si>
    <t xml:space="preserve">    D6 - OCHRANNÝ ÚHELNÍK A DRŽÁKY</t>
  </si>
  <si>
    <t xml:space="preserve">    D7 - SVORKA HROMOSVODNÍ,UZEMŇOVACÍ</t>
  </si>
  <si>
    <t xml:space="preserve">    D8 - NEREZOVÉ PROVEDENÍ</t>
  </si>
  <si>
    <t xml:space="preserve">    D9 -  DRÁT</t>
  </si>
  <si>
    <t xml:space="preserve">    D10 - Ekvipotenciální svorkovnice</t>
  </si>
  <si>
    <t xml:space="preserve">    D11 - Ochrana proti přepětí</t>
  </si>
  <si>
    <t xml:space="preserve">    D12 - VODIČ JEDNOŽILOVÝ OHEBNÝ (CYA)</t>
  </si>
  <si>
    <t xml:space="preserve">    D13 - ZEMNÍ A PŘÍPRAVNÉ PRÁCE</t>
  </si>
  <si>
    <t xml:space="preserve">    D14 - Revize</t>
  </si>
  <si>
    <t xml:space="preserve">    D15 - Demontáž stávajícího hromosvodu</t>
  </si>
  <si>
    <t>OST - Ostatní</t>
  </si>
  <si>
    <t>D1</t>
  </si>
  <si>
    <t>Elektromontáže</t>
  </si>
  <si>
    <t>D2</t>
  </si>
  <si>
    <t>PODPĚRA VEDENÍ</t>
  </si>
  <si>
    <t>Pol1</t>
  </si>
  <si>
    <t>PV 1a-30 do dřeva nebo zdiva, L 300mm</t>
  </si>
  <si>
    <t>ks</t>
  </si>
  <si>
    <t>Pol2</t>
  </si>
  <si>
    <t>PV 21c na ploché střechy, plast se štěrkovou výplní ø 144mm</t>
  </si>
  <si>
    <t>Pol3</t>
  </si>
  <si>
    <t>Nástavec PV 21c nástavec k PV 21c pro vzdálenost 100 mm</t>
  </si>
  <si>
    <t>Pol4</t>
  </si>
  <si>
    <t>Víčko PV 21c víčko zlepšující pevnost uchycení vodičů na PV 21c</t>
  </si>
  <si>
    <t>D3</t>
  </si>
  <si>
    <t>OCELOVÝ PÁSEK POZINKOVANÝ</t>
  </si>
  <si>
    <t>Pol5</t>
  </si>
  <si>
    <t>Páska 30x4 páska 30x4 (0,95 kg/m), pevně</t>
  </si>
  <si>
    <t>D4</t>
  </si>
  <si>
    <t>OCELOVÝ DRÁT POZINKOVANÝ</t>
  </si>
  <si>
    <t>Pol6</t>
  </si>
  <si>
    <t>Drát 10 drát ø 10mm(0,62kg/m), pevně</t>
  </si>
  <si>
    <t>D5</t>
  </si>
  <si>
    <t>Jímače + příslušenství</t>
  </si>
  <si>
    <t>Pol7</t>
  </si>
  <si>
    <t>102 010 Betonový podstavec s klínem d=337mm, 17 kg</t>
  </si>
  <si>
    <t>Pol8</t>
  </si>
  <si>
    <t>102 050 Podložka plast  d=440 mm</t>
  </si>
  <si>
    <t>Pol9</t>
  </si>
  <si>
    <t>380 116 Svorka FS, FeZn, 2x8-10/16 mm</t>
  </si>
  <si>
    <t>Pol10</t>
  </si>
  <si>
    <t>105 535 Jímací tyč v tříramenném stojanu, výška 3,5 m</t>
  </si>
  <si>
    <t>D6</t>
  </si>
  <si>
    <t>OCHRANNÝ ÚHELNÍK A DRŽÁKY</t>
  </si>
  <si>
    <t>Pol11</t>
  </si>
  <si>
    <t>DUZ držák ochranného úhelníku do zdiva, L 170mm</t>
  </si>
  <si>
    <t>Pol12</t>
  </si>
  <si>
    <t>OU 2,0 ochranný úhelník, L 2000mm</t>
  </si>
  <si>
    <t>D7</t>
  </si>
  <si>
    <t>SVORKA HROMOSVODNÍ,UZEMŇOVACÍ</t>
  </si>
  <si>
    <t>Pol13</t>
  </si>
  <si>
    <t>SOa na okapové žlaby</t>
  </si>
  <si>
    <t>Pol14</t>
  </si>
  <si>
    <t>SR 3b svorka páska-drát</t>
  </si>
  <si>
    <t>Pol15</t>
  </si>
  <si>
    <t>SZb zkušební - litinová</t>
  </si>
  <si>
    <t>Pol16</t>
  </si>
  <si>
    <t>SS spojovací</t>
  </si>
  <si>
    <t>Pol17</t>
  </si>
  <si>
    <t>SK křížová</t>
  </si>
  <si>
    <t>D8</t>
  </si>
  <si>
    <t>NEREZOVÉ PROVEDENÍ</t>
  </si>
  <si>
    <t>D9</t>
  </si>
  <si>
    <t xml:space="preserve"> DRÁT</t>
  </si>
  <si>
    <t>Pol18</t>
  </si>
  <si>
    <t>Drát 8 AlMgSi T/4 drát ø 8mm AlMgSi T/4 (0,135kg/m) měkký, pevně</t>
  </si>
  <si>
    <t>D10</t>
  </si>
  <si>
    <t>Ekvipotenciální svorkovnice</t>
  </si>
  <si>
    <t>Pol19</t>
  </si>
  <si>
    <t>EVP-SK Ekvipotenciální svorkovnice s krytem</t>
  </si>
  <si>
    <t>Pol20</t>
  </si>
  <si>
    <t>KO 125 E_KA KRABICE ODBOČNÁ</t>
  </si>
  <si>
    <t>Pol21</t>
  </si>
  <si>
    <t>KO 125 V_HB VÍČKO KE KRABICI KO 125</t>
  </si>
  <si>
    <t>D11</t>
  </si>
  <si>
    <t>Ochrana proti přepětí</t>
  </si>
  <si>
    <t>Pol22</t>
  </si>
  <si>
    <t>OPVP22-3 Pojistkový odpínač</t>
  </si>
  <si>
    <t>Ks</t>
  </si>
  <si>
    <t>Pol23</t>
  </si>
  <si>
    <t>PV22 125A gG Pojistková vložka</t>
  </si>
  <si>
    <t>Pol24</t>
  </si>
  <si>
    <t>SVBC-12,5-3-MZ Kombinovaný svodič bleskových proudů a přepětí</t>
  </si>
  <si>
    <t>D12</t>
  </si>
  <si>
    <t>VODIČ JEDNOŽILOVÝ OHEBNÝ (CYA)</t>
  </si>
  <si>
    <t>Pol25</t>
  </si>
  <si>
    <t>H07V-K 16  mm2 , pevně</t>
  </si>
  <si>
    <t>D13</t>
  </si>
  <si>
    <t>ZEMNÍ A PŘÍPRAVNÉ PRÁCE</t>
  </si>
  <si>
    <t>Pol26</t>
  </si>
  <si>
    <t>Výkop - zemina třídy 3-4,strojně</t>
  </si>
  <si>
    <t>52</t>
  </si>
  <si>
    <t>Pol27</t>
  </si>
  <si>
    <t>Zásyp - v zemine třídy 3-4</t>
  </si>
  <si>
    <t>54</t>
  </si>
  <si>
    <t>Pol28</t>
  </si>
  <si>
    <t>Bourání betonu hl. 100mm</t>
  </si>
  <si>
    <t>56</t>
  </si>
  <si>
    <t>Pol29</t>
  </si>
  <si>
    <t>Odvoz a likvidace vybouraného betonu</t>
  </si>
  <si>
    <t>58</t>
  </si>
  <si>
    <t>Pol30</t>
  </si>
  <si>
    <t>Zapravení výkopu betonem tl. 100mm, šíře do 40cm</t>
  </si>
  <si>
    <t>60</t>
  </si>
  <si>
    <t>D14</t>
  </si>
  <si>
    <t>Revize</t>
  </si>
  <si>
    <t>Pol31</t>
  </si>
  <si>
    <t>Výchozí revize</t>
  </si>
  <si>
    <t>62</t>
  </si>
  <si>
    <t>Pol32</t>
  </si>
  <si>
    <t>Vyhot. zprávy o vých.revizi</t>
  </si>
  <si>
    <t>64</t>
  </si>
  <si>
    <t>D15</t>
  </si>
  <si>
    <t>Demontáž stávajícího hromosvodu</t>
  </si>
  <si>
    <t>Pol33</t>
  </si>
  <si>
    <t>demontáží stav. zařízení</t>
  </si>
  <si>
    <t>66</t>
  </si>
  <si>
    <t>Poznámka k položce:_x000D_
Podružný materiál</t>
  </si>
  <si>
    <t>OST</t>
  </si>
  <si>
    <t>Ostatní</t>
  </si>
  <si>
    <t>OST01</t>
  </si>
  <si>
    <t>Podružný materiál</t>
  </si>
  <si>
    <t>-817128173</t>
  </si>
  <si>
    <t>OST02</t>
  </si>
  <si>
    <t>Pomocné práce materiál + práce</t>
  </si>
  <si>
    <t>-2003609277</t>
  </si>
  <si>
    <t>VRN - Vedlejší rozpočtové náklady</t>
  </si>
  <si>
    <t>020001000</t>
  </si>
  <si>
    <t>Příprava staveniště</t>
  </si>
  <si>
    <t>Kč</t>
  </si>
  <si>
    <t>-688594717</t>
  </si>
  <si>
    <t>030001000</t>
  </si>
  <si>
    <t>Zařízení staveniště</t>
  </si>
  <si>
    <t>560727151</t>
  </si>
  <si>
    <t>Poznámka k položce:_x000D_
Poznámka k položce: Náklady spojené s vybudováním, provozem zařízení staveniště manipulační a zdvihací technika dle zvyklostí dodavatele (doprava materiálu-možnost jeřábu)</t>
  </si>
  <si>
    <t>043002000</t>
  </si>
  <si>
    <t>Zkoušky a ostatní měření</t>
  </si>
  <si>
    <t>-488278391</t>
  </si>
  <si>
    <t>070001000</t>
  </si>
  <si>
    <t>Provozní vlivy</t>
  </si>
  <si>
    <t>1948840557</t>
  </si>
  <si>
    <t>Poznámka k položce:_x000D_
Poznámka k položce: Náklady na opatření proti poškození cizího majetku a vnitřních prostor stavby, součinnost s vlastníky stavbou dotčených prostor</t>
  </si>
  <si>
    <t>090001000</t>
  </si>
  <si>
    <t>Ostatní náklady</t>
  </si>
  <si>
    <t>742726207</t>
  </si>
  <si>
    <t>Poznámka k položce:_x000D_
Poznámka k položce: Náklady spojené s dodávkou energie, opatření na dodržování technologických předpisů ochrana sousedních pozemků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</si>
</sst>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Fill="1"/>
    <xf numFmtId="0" fontId="1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14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0" fillId="0" borderId="3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0" fontId="0" fillId="0" borderId="3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12" xfId="0" applyFill="1" applyBorder="1" applyAlignment="1">
      <alignment vertical="center"/>
    </xf>
    <xf numFmtId="0" fontId="17" fillId="0" borderId="0" xfId="0" applyFont="1" applyFill="1" applyAlignment="1">
      <alignment horizontal="left" vertical="center"/>
    </xf>
    <xf numFmtId="4" fontId="24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9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vertical="center"/>
    </xf>
    <xf numFmtId="4" fontId="6" fillId="0" borderId="20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vertical="center"/>
    </xf>
    <xf numFmtId="4" fontId="7" fillId="0" borderId="20" xfId="0" applyNumberFormat="1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4" fontId="24" fillId="0" borderId="0" xfId="0" applyNumberFormat="1" applyFont="1" applyFill="1"/>
    <xf numFmtId="0" fontId="0" fillId="0" borderId="11" xfId="0" applyFill="1" applyBorder="1" applyAlignment="1">
      <alignment vertical="center"/>
    </xf>
    <xf numFmtId="166" fontId="32" fillId="0" borderId="12" xfId="0" applyNumberFormat="1" applyFont="1" applyFill="1" applyBorder="1"/>
    <xf numFmtId="166" fontId="32" fillId="0" borderId="13" xfId="0" applyNumberFormat="1" applyFont="1" applyFill="1" applyBorder="1"/>
    <xf numFmtId="4" fontId="33" fillId="0" borderId="0" xfId="0" applyNumberFormat="1" applyFont="1" applyFill="1" applyAlignment="1">
      <alignment vertical="center"/>
    </xf>
    <xf numFmtId="0" fontId="8" fillId="0" borderId="3" xfId="0" applyFont="1" applyFill="1" applyBorder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8" fillId="0" borderId="0" xfId="0" applyFont="1" applyFill="1" applyProtection="1">
      <protection locked="0"/>
    </xf>
    <xf numFmtId="4" fontId="6" fillId="0" borderId="0" xfId="0" applyNumberFormat="1" applyFont="1" applyFill="1"/>
    <xf numFmtId="0" fontId="8" fillId="0" borderId="14" xfId="0" applyFont="1" applyFill="1" applyBorder="1"/>
    <xf numFmtId="166" fontId="8" fillId="0" borderId="0" xfId="0" applyNumberFormat="1" applyFont="1" applyFill="1"/>
    <xf numFmtId="166" fontId="8" fillId="0" borderId="15" xfId="0" applyNumberFormat="1" applyFont="1" applyFill="1" applyBorder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/>
    <xf numFmtId="0" fontId="0" fillId="0" borderId="3" xfId="0" applyFill="1" applyBorder="1" applyAlignment="1" applyProtection="1">
      <alignment vertical="center"/>
      <protection locked="0"/>
    </xf>
    <xf numFmtId="0" fontId="22" fillId="0" borderId="22" xfId="0" applyFont="1" applyFill="1" applyBorder="1" applyAlignment="1" applyProtection="1">
      <alignment horizontal="center" vertical="center"/>
      <protection locked="0"/>
    </xf>
    <xf numFmtId="49" fontId="2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Alignment="1">
      <alignment horizontal="center" vertical="center"/>
    </xf>
    <xf numFmtId="166" fontId="23" fillId="0" borderId="0" xfId="0" applyNumberFormat="1" applyFont="1" applyFill="1" applyAlignment="1">
      <alignment vertical="center"/>
    </xf>
    <xf numFmtId="166" fontId="23" fillId="0" borderId="15" xfId="0" applyNumberFormat="1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vertical="center" wrapText="1"/>
    </xf>
    <xf numFmtId="0" fontId="0" fillId="0" borderId="0" xfId="0" applyFill="1" applyAlignment="1" applyProtection="1">
      <alignment vertical="center"/>
      <protection locked="0"/>
    </xf>
    <xf numFmtId="0" fontId="0" fillId="0" borderId="14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167" fontId="10" fillId="0" borderId="0" xfId="0" applyNumberFormat="1" applyFont="1" applyFill="1" applyAlignment="1">
      <alignment vertical="center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49" fontId="36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>
      <alignment vertical="center"/>
    </xf>
    <xf numFmtId="0" fontId="36" fillId="0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Fill="1" applyAlignment="1">
      <alignment horizontal="center" vertical="center"/>
    </xf>
    <xf numFmtId="0" fontId="10" fillId="0" borderId="19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519" cy="286415"/>
    <xdr:pic>
      <xdr:nvPicPr>
        <xdr:cNvPr id="1025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519" cy="286415"/>
    <xdr:pic>
      <xdr:nvPicPr>
        <xdr:cNvPr id="2058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A08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519" cy="286415"/>
    <xdr:pic>
      <xdr:nvPicPr>
        <xdr:cNvPr id="308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A0C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519" cy="286415"/>
    <xdr:pic>
      <xdr:nvPicPr>
        <xdr:cNvPr id="4106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A1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64" workbookViewId="0">
      <selection activeCell="N103" sqref="N103"/>
    </sheetView>
  </sheetViews>
  <sheetFormatPr defaultColWidth="9.3320312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3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4" t="s">
        <v>14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R5" s="16"/>
      <c r="BE5" s="18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5" t="s">
        <v>17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R6" s="16"/>
      <c r="BE6" s="18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8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82"/>
      <c r="BS8" s="13" t="s">
        <v>6</v>
      </c>
    </row>
    <row r="9" spans="1:74" ht="14.45" customHeight="1">
      <c r="B9" s="16"/>
      <c r="AR9" s="16"/>
      <c r="BE9" s="18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82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82"/>
      <c r="BS11" s="13" t="s">
        <v>6</v>
      </c>
    </row>
    <row r="12" spans="1:74" ht="6.95" customHeight="1">
      <c r="B12" s="16"/>
      <c r="AR12" s="16"/>
      <c r="BE12" s="182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82"/>
      <c r="BS13" s="13" t="s">
        <v>6</v>
      </c>
    </row>
    <row r="14" spans="1:74" ht="12.75">
      <c r="B14" s="16"/>
      <c r="E14" s="186" t="s">
        <v>29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3" t="s">
        <v>27</v>
      </c>
      <c r="AN14" s="25" t="s">
        <v>29</v>
      </c>
      <c r="AR14" s="16"/>
      <c r="BE14" s="182"/>
      <c r="BS14" s="13" t="s">
        <v>6</v>
      </c>
    </row>
    <row r="15" spans="1:74" ht="6.95" customHeight="1">
      <c r="B15" s="16"/>
      <c r="AR15" s="16"/>
      <c r="BE15" s="182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82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82"/>
      <c r="BS17" s="13" t="s">
        <v>32</v>
      </c>
    </row>
    <row r="18" spans="2:71" ht="6.95" customHeight="1">
      <c r="B18" s="16"/>
      <c r="AR18" s="16"/>
      <c r="BE18" s="182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82"/>
      <c r="BS19" s="13" t="s">
        <v>6</v>
      </c>
    </row>
    <row r="20" spans="2:71" ht="18.399999999999999" customHeight="1">
      <c r="B20" s="16"/>
      <c r="E20" s="21" t="s">
        <v>34</v>
      </c>
      <c r="AK20" s="23" t="s">
        <v>27</v>
      </c>
      <c r="AN20" s="21" t="s">
        <v>1</v>
      </c>
      <c r="AR20" s="16"/>
      <c r="BE20" s="182"/>
      <c r="BS20" s="13" t="s">
        <v>32</v>
      </c>
    </row>
    <row r="21" spans="2:71" ht="6.95" customHeight="1">
      <c r="B21" s="16"/>
      <c r="AR21" s="16"/>
      <c r="BE21" s="182"/>
    </row>
    <row r="22" spans="2:71" ht="12" customHeight="1">
      <c r="B22" s="16"/>
      <c r="D22" s="23" t="s">
        <v>35</v>
      </c>
      <c r="AR22" s="16"/>
      <c r="BE22" s="182"/>
    </row>
    <row r="23" spans="2:71" ht="214.5" customHeight="1">
      <c r="B23" s="16"/>
      <c r="E23" s="188" t="s">
        <v>36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6"/>
      <c r="BE23" s="182"/>
    </row>
    <row r="24" spans="2:71" ht="6.95" customHeight="1">
      <c r="B24" s="16"/>
      <c r="AR24" s="16"/>
      <c r="BE24" s="18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2"/>
    </row>
    <row r="26" spans="2:71" s="1" customFormat="1" ht="25.9" customHeight="1">
      <c r="B26" s="28"/>
      <c r="D26" s="29" t="s">
        <v>37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9">
        <f>ROUND(AG94,2)</f>
        <v>3838838.38</v>
      </c>
      <c r="AL26" s="190"/>
      <c r="AM26" s="190"/>
      <c r="AN26" s="190"/>
      <c r="AO26" s="190"/>
      <c r="AR26" s="28"/>
      <c r="BE26" s="182"/>
    </row>
    <row r="27" spans="2:71" s="1" customFormat="1" ht="6.95" customHeight="1">
      <c r="B27" s="28"/>
      <c r="AR27" s="28"/>
      <c r="BE27" s="182"/>
    </row>
    <row r="28" spans="2:71" s="1" customFormat="1" ht="12.75">
      <c r="B28" s="28"/>
      <c r="L28" s="191" t="s">
        <v>38</v>
      </c>
      <c r="M28" s="191"/>
      <c r="N28" s="191"/>
      <c r="O28" s="191"/>
      <c r="P28" s="191"/>
      <c r="W28" s="191" t="s">
        <v>39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40</v>
      </c>
      <c r="AL28" s="191"/>
      <c r="AM28" s="191"/>
      <c r="AN28" s="191"/>
      <c r="AO28" s="191"/>
      <c r="AR28" s="28"/>
      <c r="BE28" s="182"/>
    </row>
    <row r="29" spans="2:71" s="2" customFormat="1" ht="14.45" customHeight="1">
      <c r="B29" s="32"/>
      <c r="D29" s="23" t="s">
        <v>41</v>
      </c>
      <c r="F29" s="23" t="s">
        <v>42</v>
      </c>
      <c r="L29" s="169">
        <v>0.21</v>
      </c>
      <c r="M29" s="168"/>
      <c r="N29" s="168"/>
      <c r="O29" s="168"/>
      <c r="P29" s="168"/>
      <c r="W29" s="167">
        <f>ROUND(AZ94, 2)</f>
        <v>3838838.38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806156.06</v>
      </c>
      <c r="AL29" s="168"/>
      <c r="AM29" s="168"/>
      <c r="AN29" s="168"/>
      <c r="AO29" s="168"/>
      <c r="AR29" s="32"/>
      <c r="BE29" s="183"/>
    </row>
    <row r="30" spans="2:71" s="2" customFormat="1" ht="14.45" customHeight="1">
      <c r="B30" s="32"/>
      <c r="F30" s="23" t="s">
        <v>43</v>
      </c>
      <c r="L30" s="169">
        <v>0.15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2"/>
      <c r="BE30" s="183"/>
    </row>
    <row r="31" spans="2:71" s="2" customFormat="1" ht="14.45" hidden="1" customHeight="1">
      <c r="B31" s="32"/>
      <c r="F31" s="23" t="s">
        <v>44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2"/>
      <c r="BE31" s="183"/>
    </row>
    <row r="32" spans="2:71" s="2" customFormat="1" ht="14.45" hidden="1" customHeight="1">
      <c r="B32" s="32"/>
      <c r="F32" s="23" t="s">
        <v>45</v>
      </c>
      <c r="L32" s="169">
        <v>0.15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2"/>
      <c r="BE32" s="183"/>
    </row>
    <row r="33" spans="2:57" s="2" customFormat="1" ht="14.45" hidden="1" customHeight="1">
      <c r="B33" s="32"/>
      <c r="F33" s="23" t="s">
        <v>46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2"/>
      <c r="BE33" s="183"/>
    </row>
    <row r="34" spans="2:57" s="1" customFormat="1" ht="6.95" customHeight="1">
      <c r="B34" s="28"/>
      <c r="AR34" s="28"/>
      <c r="BE34" s="182"/>
    </row>
    <row r="35" spans="2:57" s="1" customFormat="1" ht="25.9" customHeight="1">
      <c r="B35" s="28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170" t="s">
        <v>49</v>
      </c>
      <c r="Y35" s="171"/>
      <c r="Z35" s="171"/>
      <c r="AA35" s="171"/>
      <c r="AB35" s="171"/>
      <c r="AC35" s="35"/>
      <c r="AD35" s="35"/>
      <c r="AE35" s="35"/>
      <c r="AF35" s="35"/>
      <c r="AG35" s="35"/>
      <c r="AH35" s="35"/>
      <c r="AI35" s="35"/>
      <c r="AJ35" s="35"/>
      <c r="AK35" s="172">
        <f>SUM(AK26:AK33)</f>
        <v>4644994.4399999995</v>
      </c>
      <c r="AL35" s="171"/>
      <c r="AM35" s="171"/>
      <c r="AN35" s="171"/>
      <c r="AO35" s="17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51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52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53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52</v>
      </c>
      <c r="AI60" s="30"/>
      <c r="AJ60" s="30"/>
      <c r="AK60" s="30"/>
      <c r="AL60" s="30"/>
      <c r="AM60" s="39" t="s">
        <v>53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55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52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53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52</v>
      </c>
      <c r="AI75" s="30"/>
      <c r="AJ75" s="30"/>
      <c r="AK75" s="30"/>
      <c r="AL75" s="30"/>
      <c r="AM75" s="39" t="s">
        <v>53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56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2023005</v>
      </c>
      <c r="AR84" s="44"/>
    </row>
    <row r="85" spans="1:91" s="4" customFormat="1" ht="36.950000000000003" customHeight="1">
      <c r="B85" s="45"/>
      <c r="C85" s="46" t="s">
        <v>16</v>
      </c>
      <c r="L85" s="158" t="str">
        <f>K6</f>
        <v>Oprava střechy sportovní hala,J.A. Komenského 1034, Milevsko</v>
      </c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Milevsko</v>
      </c>
      <c r="AI87" s="23" t="s">
        <v>22</v>
      </c>
      <c r="AM87" s="160" t="str">
        <f>IF(AN8= "","",AN8)</f>
        <v>19. 1. 2023</v>
      </c>
      <c r="AN87" s="16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Město Milevsko</v>
      </c>
      <c r="AI89" s="23" t="s">
        <v>30</v>
      </c>
      <c r="AM89" s="161" t="str">
        <f>IF(E17="","",E17)</f>
        <v>DEKPROJEKT s.r.o.</v>
      </c>
      <c r="AN89" s="162"/>
      <c r="AO89" s="162"/>
      <c r="AP89" s="162"/>
      <c r="AR89" s="28"/>
      <c r="AS89" s="163" t="s">
        <v>57</v>
      </c>
      <c r="AT89" s="16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61" t="str">
        <f>IF(E20="","",E20)</f>
        <v xml:space="preserve"> </v>
      </c>
      <c r="AN90" s="162"/>
      <c r="AO90" s="162"/>
      <c r="AP90" s="162"/>
      <c r="AR90" s="28"/>
      <c r="AS90" s="165"/>
      <c r="AT90" s="166"/>
      <c r="BD90" s="51"/>
    </row>
    <row r="91" spans="1:91" s="1" customFormat="1" ht="10.9" customHeight="1">
      <c r="B91" s="28"/>
      <c r="AR91" s="28"/>
      <c r="AS91" s="165"/>
      <c r="AT91" s="166"/>
      <c r="BD91" s="51"/>
    </row>
    <row r="92" spans="1:91" s="1" customFormat="1" ht="29.25" customHeight="1">
      <c r="B92" s="28"/>
      <c r="C92" s="174" t="s">
        <v>58</v>
      </c>
      <c r="D92" s="175"/>
      <c r="E92" s="175"/>
      <c r="F92" s="175"/>
      <c r="G92" s="175"/>
      <c r="H92" s="52"/>
      <c r="I92" s="176" t="s">
        <v>59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60</v>
      </c>
      <c r="AH92" s="175"/>
      <c r="AI92" s="175"/>
      <c r="AJ92" s="175"/>
      <c r="AK92" s="175"/>
      <c r="AL92" s="175"/>
      <c r="AM92" s="175"/>
      <c r="AN92" s="176" t="s">
        <v>61</v>
      </c>
      <c r="AO92" s="175"/>
      <c r="AP92" s="178"/>
      <c r="AQ92" s="53" t="s">
        <v>62</v>
      </c>
      <c r="AR92" s="28"/>
      <c r="AS92" s="54" t="s">
        <v>63</v>
      </c>
      <c r="AT92" s="55" t="s">
        <v>64</v>
      </c>
      <c r="AU92" s="55" t="s">
        <v>65</v>
      </c>
      <c r="AV92" s="55" t="s">
        <v>66</v>
      </c>
      <c r="AW92" s="55" t="s">
        <v>67</v>
      </c>
      <c r="AX92" s="55" t="s">
        <v>68</v>
      </c>
      <c r="AY92" s="55" t="s">
        <v>69</v>
      </c>
      <c r="AZ92" s="55" t="s">
        <v>70</v>
      </c>
      <c r="BA92" s="55" t="s">
        <v>71</v>
      </c>
      <c r="BB92" s="55" t="s">
        <v>72</v>
      </c>
      <c r="BC92" s="55" t="s">
        <v>73</v>
      </c>
      <c r="BD92" s="56" t="s">
        <v>74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75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9">
        <f>ROUND(SUM(AG95:AG97),2)</f>
        <v>3838838.38</v>
      </c>
      <c r="AH94" s="179"/>
      <c r="AI94" s="179"/>
      <c r="AJ94" s="179"/>
      <c r="AK94" s="179"/>
      <c r="AL94" s="179"/>
      <c r="AM94" s="179"/>
      <c r="AN94" s="180">
        <f>SUM(AG94,AT94)</f>
        <v>4644994.4399999995</v>
      </c>
      <c r="AO94" s="180"/>
      <c r="AP94" s="180"/>
      <c r="AQ94" s="62" t="s">
        <v>1</v>
      </c>
      <c r="AR94" s="58"/>
      <c r="AS94" s="63">
        <f>ROUND(SUM(AS95:AS97),2)</f>
        <v>0</v>
      </c>
      <c r="AT94" s="64">
        <f>ROUND(SUM(AV94:AW94),2)</f>
        <v>806156.06</v>
      </c>
      <c r="AU94" s="65">
        <f>ROUND(SUM(AU95:AU97),5)</f>
        <v>0</v>
      </c>
      <c r="AV94" s="64">
        <f>ROUND(AZ94*L29,2)</f>
        <v>806156.06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ROUND(SUM(AZ95:AZ97),2)</f>
        <v>3838838.38</v>
      </c>
      <c r="BA94" s="64">
        <f>ROUND(SUM(BA95:BA97),2)</f>
        <v>0</v>
      </c>
      <c r="BB94" s="64">
        <f>ROUND(SUM(BB95:BB97),2)</f>
        <v>0</v>
      </c>
      <c r="BC94" s="64">
        <f>ROUND(SUM(BC95:BC97),2)</f>
        <v>0</v>
      </c>
      <c r="BD94" s="66">
        <f>ROUND(SUM(BD95:BD97),2)</f>
        <v>0</v>
      </c>
      <c r="BS94" s="67" t="s">
        <v>76</v>
      </c>
      <c r="BT94" s="67" t="s">
        <v>77</v>
      </c>
      <c r="BU94" s="68" t="s">
        <v>78</v>
      </c>
      <c r="BV94" s="67" t="s">
        <v>79</v>
      </c>
      <c r="BW94" s="67" t="s">
        <v>4</v>
      </c>
      <c r="BX94" s="67" t="s">
        <v>80</v>
      </c>
      <c r="CL94" s="67" t="s">
        <v>1</v>
      </c>
    </row>
    <row r="95" spans="1:91" s="6" customFormat="1" ht="16.5" customHeight="1">
      <c r="A95" s="69" t="s">
        <v>81</v>
      </c>
      <c r="B95" s="70"/>
      <c r="C95" s="71"/>
      <c r="D95" s="157" t="s">
        <v>82</v>
      </c>
      <c r="E95" s="157"/>
      <c r="F95" s="157"/>
      <c r="G95" s="157"/>
      <c r="H95" s="157"/>
      <c r="I95" s="72"/>
      <c r="J95" s="157" t="s">
        <v>83</v>
      </c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5">
        <f>'01 - Oprava střechy'!J30</f>
        <v>3454789.03</v>
      </c>
      <c r="AH95" s="156"/>
      <c r="AI95" s="156"/>
      <c r="AJ95" s="156"/>
      <c r="AK95" s="156"/>
      <c r="AL95" s="156"/>
      <c r="AM95" s="156"/>
      <c r="AN95" s="155">
        <f>SUM(AG95,AT95)</f>
        <v>4180294.7299999995</v>
      </c>
      <c r="AO95" s="156"/>
      <c r="AP95" s="156"/>
      <c r="AQ95" s="73" t="s">
        <v>84</v>
      </c>
      <c r="AR95" s="70"/>
      <c r="AS95" s="74">
        <v>0</v>
      </c>
      <c r="AT95" s="75">
        <f>ROUND(SUM(AV95:AW95),2)</f>
        <v>725505.7</v>
      </c>
      <c r="AU95" s="76">
        <f>'01 - Oprava střechy'!P127</f>
        <v>0</v>
      </c>
      <c r="AV95" s="75">
        <f>'01 - Oprava střechy'!J33</f>
        <v>725505.7</v>
      </c>
      <c r="AW95" s="75">
        <f>'01 - Oprava střechy'!J34</f>
        <v>0</v>
      </c>
      <c r="AX95" s="75">
        <f>'01 - Oprava střechy'!J35</f>
        <v>0</v>
      </c>
      <c r="AY95" s="75">
        <f>'01 - Oprava střechy'!J36</f>
        <v>0</v>
      </c>
      <c r="AZ95" s="75">
        <f>'01 - Oprava střechy'!F33</f>
        <v>3454789.03</v>
      </c>
      <c r="BA95" s="75">
        <f>'01 - Oprava střechy'!F34</f>
        <v>0</v>
      </c>
      <c r="BB95" s="75">
        <f>'01 - Oprava střechy'!F35</f>
        <v>0</v>
      </c>
      <c r="BC95" s="75">
        <f>'01 - Oprava střechy'!F36</f>
        <v>0</v>
      </c>
      <c r="BD95" s="77">
        <f>'01 - Oprava střechy'!F37</f>
        <v>0</v>
      </c>
      <c r="BT95" s="78" t="s">
        <v>85</v>
      </c>
      <c r="BV95" s="78" t="s">
        <v>79</v>
      </c>
      <c r="BW95" s="78" t="s">
        <v>86</v>
      </c>
      <c r="BX95" s="78" t="s">
        <v>4</v>
      </c>
      <c r="CL95" s="78" t="s">
        <v>1</v>
      </c>
      <c r="CM95" s="78" t="s">
        <v>87</v>
      </c>
    </row>
    <row r="96" spans="1:91" s="6" customFormat="1" ht="16.5" customHeight="1">
      <c r="A96" s="69" t="s">
        <v>81</v>
      </c>
      <c r="B96" s="70"/>
      <c r="C96" s="71"/>
      <c r="D96" s="157" t="s">
        <v>88</v>
      </c>
      <c r="E96" s="157"/>
      <c r="F96" s="157"/>
      <c r="G96" s="157"/>
      <c r="H96" s="157"/>
      <c r="I96" s="72"/>
      <c r="J96" s="157" t="s">
        <v>89</v>
      </c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5">
        <f>'02 - Hromosvod'!J30</f>
        <v>169538.77</v>
      </c>
      <c r="AH96" s="156"/>
      <c r="AI96" s="156"/>
      <c r="AJ96" s="156"/>
      <c r="AK96" s="156"/>
      <c r="AL96" s="156"/>
      <c r="AM96" s="156"/>
      <c r="AN96" s="155">
        <f>SUM(AG96,AT96)</f>
        <v>205141.90999999997</v>
      </c>
      <c r="AO96" s="156"/>
      <c r="AP96" s="156"/>
      <c r="AQ96" s="73" t="s">
        <v>84</v>
      </c>
      <c r="AR96" s="70"/>
      <c r="AS96" s="74">
        <v>0</v>
      </c>
      <c r="AT96" s="75">
        <f>ROUND(SUM(AV96:AW96),2)</f>
        <v>35603.14</v>
      </c>
      <c r="AU96" s="76">
        <f>'02 - Hromosvod'!P133</f>
        <v>0</v>
      </c>
      <c r="AV96" s="75">
        <f>'02 - Hromosvod'!J33</f>
        <v>35603.14</v>
      </c>
      <c r="AW96" s="75">
        <f>'02 - Hromosvod'!J34</f>
        <v>0</v>
      </c>
      <c r="AX96" s="75">
        <f>'02 - Hromosvod'!J35</f>
        <v>0</v>
      </c>
      <c r="AY96" s="75">
        <f>'02 - Hromosvod'!J36</f>
        <v>0</v>
      </c>
      <c r="AZ96" s="75">
        <f>'02 - Hromosvod'!F33</f>
        <v>169538.77</v>
      </c>
      <c r="BA96" s="75">
        <f>'02 - Hromosvod'!F34</f>
        <v>0</v>
      </c>
      <c r="BB96" s="75">
        <f>'02 - Hromosvod'!F35</f>
        <v>0</v>
      </c>
      <c r="BC96" s="75">
        <f>'02 - Hromosvod'!F36</f>
        <v>0</v>
      </c>
      <c r="BD96" s="77">
        <f>'02 - Hromosvod'!F37</f>
        <v>0</v>
      </c>
      <c r="BT96" s="78" t="s">
        <v>85</v>
      </c>
      <c r="BV96" s="78" t="s">
        <v>79</v>
      </c>
      <c r="BW96" s="78" t="s">
        <v>90</v>
      </c>
      <c r="BX96" s="78" t="s">
        <v>4</v>
      </c>
      <c r="CL96" s="78" t="s">
        <v>1</v>
      </c>
      <c r="CM96" s="78" t="s">
        <v>87</v>
      </c>
    </row>
    <row r="97" spans="1:91" s="6" customFormat="1" ht="16.5" customHeight="1">
      <c r="A97" s="69" t="s">
        <v>81</v>
      </c>
      <c r="B97" s="70"/>
      <c r="C97" s="71"/>
      <c r="D97" s="157" t="s">
        <v>91</v>
      </c>
      <c r="E97" s="157"/>
      <c r="F97" s="157"/>
      <c r="G97" s="157"/>
      <c r="H97" s="157"/>
      <c r="I97" s="72"/>
      <c r="J97" s="157" t="s">
        <v>92</v>
      </c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5">
        <f>'VRN - Vedlejší rozpočtové...'!J30</f>
        <v>214510.58</v>
      </c>
      <c r="AH97" s="156"/>
      <c r="AI97" s="156"/>
      <c r="AJ97" s="156"/>
      <c r="AK97" s="156"/>
      <c r="AL97" s="156"/>
      <c r="AM97" s="156"/>
      <c r="AN97" s="155">
        <f>SUM(AG97,AT97)</f>
        <v>259557.8</v>
      </c>
      <c r="AO97" s="156"/>
      <c r="AP97" s="156"/>
      <c r="AQ97" s="73" t="s">
        <v>84</v>
      </c>
      <c r="AR97" s="70"/>
      <c r="AS97" s="79">
        <v>0</v>
      </c>
      <c r="AT97" s="80">
        <f>ROUND(SUM(AV97:AW97),2)</f>
        <v>45047.22</v>
      </c>
      <c r="AU97" s="81">
        <f>'VRN - Vedlejší rozpočtové...'!P117</f>
        <v>0</v>
      </c>
      <c r="AV97" s="80">
        <f>'VRN - Vedlejší rozpočtové...'!J33</f>
        <v>45047.22</v>
      </c>
      <c r="AW97" s="80">
        <f>'VRN - Vedlejší rozpočtové...'!J34</f>
        <v>0</v>
      </c>
      <c r="AX97" s="80">
        <f>'VRN - Vedlejší rozpočtové...'!J35</f>
        <v>0</v>
      </c>
      <c r="AY97" s="80">
        <f>'VRN - Vedlejší rozpočtové...'!J36</f>
        <v>0</v>
      </c>
      <c r="AZ97" s="80">
        <f>'VRN - Vedlejší rozpočtové...'!F33</f>
        <v>214510.58</v>
      </c>
      <c r="BA97" s="80">
        <f>'VRN - Vedlejší rozpočtové...'!F34</f>
        <v>0</v>
      </c>
      <c r="BB97" s="80">
        <f>'VRN - Vedlejší rozpočtové...'!F35</f>
        <v>0</v>
      </c>
      <c r="BC97" s="80">
        <f>'VRN - Vedlejší rozpočtové...'!F36</f>
        <v>0</v>
      </c>
      <c r="BD97" s="82">
        <f>'VRN - Vedlejší rozpočtové...'!F37</f>
        <v>0</v>
      </c>
      <c r="BT97" s="78" t="s">
        <v>85</v>
      </c>
      <c r="BV97" s="78" t="s">
        <v>79</v>
      </c>
      <c r="BW97" s="78" t="s">
        <v>93</v>
      </c>
      <c r="BX97" s="78" t="s">
        <v>4</v>
      </c>
      <c r="CL97" s="78" t="s">
        <v>1</v>
      </c>
      <c r="CM97" s="78" t="s">
        <v>87</v>
      </c>
    </row>
    <row r="98" spans="1:91" s="1" customFormat="1" ht="30" customHeight="1">
      <c r="B98" s="28"/>
      <c r="AR98" s="28"/>
    </row>
    <row r="99" spans="1:91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8"/>
    </row>
  </sheetData>
  <mergeCells count="50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Oprava střechy'!C2" display="/"/>
    <hyperlink ref="A96" location="'02 - Hromosvod'!C2" display="/"/>
    <hyperlink ref="A9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14"/>
  <sheetViews>
    <sheetView showGridLines="0" tabSelected="1" topLeftCell="A78" zoomScale="115" zoomScaleNormal="115" workbookViewId="0">
      <selection activeCell="F150" sqref="F150"/>
    </sheetView>
  </sheetViews>
  <sheetFormatPr defaultColWidth="9.33203125" defaultRowHeight="11.25"/>
  <cols>
    <col min="1" max="1" width="8.33203125" style="196" customWidth="1"/>
    <col min="2" max="2" width="1.1640625" style="196" customWidth="1"/>
    <col min="3" max="3" width="4.1640625" style="196" customWidth="1"/>
    <col min="4" max="4" width="4.33203125" style="196" customWidth="1"/>
    <col min="5" max="5" width="17.1640625" style="196" customWidth="1"/>
    <col min="6" max="6" width="50.83203125" style="196" customWidth="1"/>
    <col min="7" max="7" width="7.5" style="196" customWidth="1"/>
    <col min="8" max="8" width="14" style="196" customWidth="1"/>
    <col min="9" max="9" width="15.83203125" style="196" customWidth="1"/>
    <col min="10" max="11" width="22.33203125" style="196" customWidth="1"/>
    <col min="12" max="12" width="9.33203125" style="196" customWidth="1"/>
    <col min="13" max="13" width="10.83203125" style="196" hidden="1" customWidth="1"/>
    <col min="14" max="14" width="9.33203125" style="196" hidden="1"/>
    <col min="15" max="20" width="14.1640625" style="196" hidden="1" customWidth="1"/>
    <col min="21" max="21" width="16.33203125" style="196" hidden="1" customWidth="1"/>
    <col min="22" max="22" width="12.33203125" style="196" customWidth="1"/>
    <col min="23" max="23" width="16.33203125" style="196" customWidth="1"/>
    <col min="24" max="24" width="12.33203125" style="196" customWidth="1"/>
    <col min="25" max="25" width="15" style="196" customWidth="1"/>
    <col min="26" max="26" width="11" style="196" customWidth="1"/>
    <col min="27" max="27" width="15" style="196" customWidth="1"/>
    <col min="28" max="28" width="16.33203125" style="196" customWidth="1"/>
    <col min="29" max="29" width="11" style="196" customWidth="1"/>
    <col min="30" max="30" width="15" style="196" customWidth="1"/>
    <col min="31" max="31" width="16.33203125" style="196" customWidth="1"/>
    <col min="32" max="43" width="9.33203125" style="196"/>
    <col min="44" max="65" width="9.33203125" style="196" hidden="1"/>
    <col min="66" max="16384" width="9.33203125" style="196"/>
  </cols>
  <sheetData>
    <row r="2" spans="2:46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99" t="s">
        <v>86</v>
      </c>
    </row>
    <row r="3" spans="2:46" ht="6.95" customHeight="1">
      <c r="B3" s="200"/>
      <c r="C3" s="201"/>
      <c r="D3" s="201"/>
      <c r="E3" s="201"/>
      <c r="F3" s="201"/>
      <c r="G3" s="201"/>
      <c r="H3" s="201"/>
      <c r="I3" s="201"/>
      <c r="J3" s="201"/>
      <c r="K3" s="201"/>
      <c r="L3" s="202"/>
      <c r="AT3" s="199" t="s">
        <v>87</v>
      </c>
    </row>
    <row r="4" spans="2:46" ht="24.95" customHeight="1">
      <c r="B4" s="202"/>
      <c r="D4" s="203" t="s">
        <v>94</v>
      </c>
      <c r="L4" s="202"/>
      <c r="M4" s="204" t="s">
        <v>10</v>
      </c>
      <c r="AT4" s="199" t="s">
        <v>3</v>
      </c>
    </row>
    <row r="5" spans="2:46" ht="6.95" customHeight="1">
      <c r="B5" s="202"/>
      <c r="L5" s="202"/>
    </row>
    <row r="6" spans="2:46" ht="12" customHeight="1">
      <c r="B6" s="202"/>
      <c r="D6" s="205" t="s">
        <v>16</v>
      </c>
      <c r="L6" s="202"/>
    </row>
    <row r="7" spans="2:46" ht="16.5" customHeight="1">
      <c r="B7" s="202"/>
      <c r="E7" s="206" t="str">
        <f>'Rekapitulace stavby'!K6</f>
        <v>Oprava střechy sportovní hala,J.A. Komenského 1034, Milevsko</v>
      </c>
      <c r="F7" s="207"/>
      <c r="G7" s="207"/>
      <c r="H7" s="207"/>
      <c r="L7" s="202"/>
    </row>
    <row r="8" spans="2:46" s="209" customFormat="1" ht="12" customHeight="1">
      <c r="B8" s="208"/>
      <c r="D8" s="205" t="s">
        <v>95</v>
      </c>
      <c r="L8" s="208"/>
    </row>
    <row r="9" spans="2:46" s="209" customFormat="1" ht="16.5" customHeight="1">
      <c r="B9" s="208"/>
      <c r="E9" s="210" t="s">
        <v>96</v>
      </c>
      <c r="F9" s="211"/>
      <c r="G9" s="211"/>
      <c r="H9" s="211"/>
      <c r="L9" s="208"/>
    </row>
    <row r="10" spans="2:46" s="209" customFormat="1">
      <c r="B10" s="208"/>
      <c r="L10" s="208"/>
    </row>
    <row r="11" spans="2:46" s="209" customFormat="1" ht="12" customHeight="1">
      <c r="B11" s="208"/>
      <c r="D11" s="205" t="s">
        <v>18</v>
      </c>
      <c r="F11" s="212" t="s">
        <v>1</v>
      </c>
      <c r="I11" s="205" t="s">
        <v>19</v>
      </c>
      <c r="J11" s="212" t="s">
        <v>1</v>
      </c>
      <c r="L11" s="208"/>
    </row>
    <row r="12" spans="2:46" s="209" customFormat="1" ht="12" customHeight="1">
      <c r="B12" s="208"/>
      <c r="D12" s="205" t="s">
        <v>20</v>
      </c>
      <c r="F12" s="212" t="s">
        <v>21</v>
      </c>
      <c r="I12" s="205" t="s">
        <v>22</v>
      </c>
      <c r="J12" s="213" t="str">
        <f>'Rekapitulace stavby'!AN8</f>
        <v>19. 1. 2023</v>
      </c>
      <c r="L12" s="208"/>
    </row>
    <row r="13" spans="2:46" s="209" customFormat="1" ht="10.9" customHeight="1">
      <c r="B13" s="208"/>
      <c r="L13" s="208"/>
    </row>
    <row r="14" spans="2:46" s="209" customFormat="1" ht="12" customHeight="1">
      <c r="B14" s="208"/>
      <c r="D14" s="205" t="s">
        <v>24</v>
      </c>
      <c r="I14" s="205" t="s">
        <v>25</v>
      </c>
      <c r="J14" s="212" t="s">
        <v>1</v>
      </c>
      <c r="L14" s="208"/>
    </row>
    <row r="15" spans="2:46" s="209" customFormat="1" ht="18" customHeight="1">
      <c r="B15" s="208"/>
      <c r="E15" s="212" t="s">
        <v>26</v>
      </c>
      <c r="I15" s="205" t="s">
        <v>27</v>
      </c>
      <c r="J15" s="212" t="s">
        <v>1</v>
      </c>
      <c r="L15" s="208"/>
    </row>
    <row r="16" spans="2:46" s="209" customFormat="1" ht="6.95" customHeight="1">
      <c r="B16" s="208"/>
      <c r="L16" s="208"/>
    </row>
    <row r="17" spans="2:12" s="209" customFormat="1" ht="12" customHeight="1">
      <c r="B17" s="208"/>
      <c r="D17" s="205" t="s">
        <v>28</v>
      </c>
      <c r="I17" s="205" t="s">
        <v>25</v>
      </c>
      <c r="J17" s="214" t="str">
        <f>'Rekapitulace stavby'!AN13</f>
        <v>Vyplň údaj</v>
      </c>
      <c r="L17" s="208"/>
    </row>
    <row r="18" spans="2:12" s="209" customFormat="1" ht="18" customHeight="1">
      <c r="B18" s="208"/>
      <c r="E18" s="215" t="str">
        <f>'Rekapitulace stavby'!E14</f>
        <v>Vyplň údaj</v>
      </c>
      <c r="F18" s="216"/>
      <c r="G18" s="216"/>
      <c r="H18" s="216"/>
      <c r="I18" s="205" t="s">
        <v>27</v>
      </c>
      <c r="J18" s="214" t="str">
        <f>'Rekapitulace stavby'!AN14</f>
        <v>Vyplň údaj</v>
      </c>
      <c r="L18" s="208"/>
    </row>
    <row r="19" spans="2:12" s="209" customFormat="1" ht="6.95" customHeight="1">
      <c r="B19" s="208"/>
      <c r="L19" s="208"/>
    </row>
    <row r="20" spans="2:12" s="209" customFormat="1" ht="12" customHeight="1">
      <c r="B20" s="208"/>
      <c r="D20" s="205" t="s">
        <v>30</v>
      </c>
      <c r="I20" s="205" t="s">
        <v>25</v>
      </c>
      <c r="J20" s="212" t="s">
        <v>1</v>
      </c>
      <c r="L20" s="208"/>
    </row>
    <row r="21" spans="2:12" s="209" customFormat="1" ht="18" customHeight="1">
      <c r="B21" s="208"/>
      <c r="E21" s="212" t="s">
        <v>31</v>
      </c>
      <c r="I21" s="205" t="s">
        <v>27</v>
      </c>
      <c r="J21" s="212" t="s">
        <v>1</v>
      </c>
      <c r="L21" s="208"/>
    </row>
    <row r="22" spans="2:12" s="209" customFormat="1" ht="6.95" customHeight="1">
      <c r="B22" s="208"/>
      <c r="L22" s="208"/>
    </row>
    <row r="23" spans="2:12" s="209" customFormat="1" ht="12" customHeight="1">
      <c r="B23" s="208"/>
      <c r="D23" s="205" t="s">
        <v>33</v>
      </c>
      <c r="I23" s="205" t="s">
        <v>25</v>
      </c>
      <c r="J23" s="212" t="str">
        <f>IF('Rekapitulace stavby'!AN19="","",'Rekapitulace stavby'!AN19)</f>
        <v/>
      </c>
      <c r="L23" s="208"/>
    </row>
    <row r="24" spans="2:12" s="209" customFormat="1" ht="18" customHeight="1">
      <c r="B24" s="208"/>
      <c r="E24" s="212" t="str">
        <f>IF('Rekapitulace stavby'!E20="","",'Rekapitulace stavby'!E20)</f>
        <v xml:space="preserve"> </v>
      </c>
      <c r="I24" s="205" t="s">
        <v>27</v>
      </c>
      <c r="J24" s="212" t="str">
        <f>IF('Rekapitulace stavby'!AN20="","",'Rekapitulace stavby'!AN20)</f>
        <v/>
      </c>
      <c r="L24" s="208"/>
    </row>
    <row r="25" spans="2:12" s="209" customFormat="1" ht="6.95" customHeight="1">
      <c r="B25" s="208"/>
      <c r="L25" s="208"/>
    </row>
    <row r="26" spans="2:12" s="209" customFormat="1" ht="12" customHeight="1">
      <c r="B26" s="208"/>
      <c r="D26" s="205" t="s">
        <v>35</v>
      </c>
      <c r="L26" s="208"/>
    </row>
    <row r="27" spans="2:12" s="218" customFormat="1" ht="16.5" customHeight="1">
      <c r="B27" s="217"/>
      <c r="E27" s="219" t="s">
        <v>1</v>
      </c>
      <c r="F27" s="219"/>
      <c r="G27" s="219"/>
      <c r="H27" s="219"/>
      <c r="L27" s="217"/>
    </row>
    <row r="28" spans="2:12" s="209" customFormat="1" ht="6.95" customHeight="1">
      <c r="B28" s="208"/>
      <c r="L28" s="208"/>
    </row>
    <row r="29" spans="2:12" s="209" customFormat="1" ht="6.95" customHeight="1">
      <c r="B29" s="208"/>
      <c r="D29" s="220"/>
      <c r="E29" s="220"/>
      <c r="F29" s="220"/>
      <c r="G29" s="220"/>
      <c r="H29" s="220"/>
      <c r="I29" s="220"/>
      <c r="J29" s="220"/>
      <c r="K29" s="220"/>
      <c r="L29" s="208"/>
    </row>
    <row r="30" spans="2:12" s="209" customFormat="1" ht="25.35" customHeight="1">
      <c r="B30" s="208"/>
      <c r="D30" s="221" t="s">
        <v>37</v>
      </c>
      <c r="J30" s="222">
        <f>ROUND(J127, 2)</f>
        <v>3454789.03</v>
      </c>
      <c r="L30" s="208"/>
    </row>
    <row r="31" spans="2:12" s="209" customFormat="1" ht="6.95" customHeight="1">
      <c r="B31" s="208"/>
      <c r="D31" s="220"/>
      <c r="E31" s="220"/>
      <c r="F31" s="220"/>
      <c r="G31" s="220"/>
      <c r="H31" s="220"/>
      <c r="I31" s="220"/>
      <c r="J31" s="220"/>
      <c r="K31" s="220"/>
      <c r="L31" s="208"/>
    </row>
    <row r="32" spans="2:12" s="209" customFormat="1" ht="14.45" customHeight="1">
      <c r="B32" s="208"/>
      <c r="F32" s="223" t="s">
        <v>39</v>
      </c>
      <c r="I32" s="223" t="s">
        <v>38</v>
      </c>
      <c r="J32" s="223" t="s">
        <v>40</v>
      </c>
      <c r="L32" s="208"/>
    </row>
    <row r="33" spans="2:12" s="209" customFormat="1" ht="14.45" customHeight="1">
      <c r="B33" s="208"/>
      <c r="D33" s="224" t="s">
        <v>41</v>
      </c>
      <c r="E33" s="205" t="s">
        <v>42</v>
      </c>
      <c r="F33" s="225">
        <f>ROUND((SUM(BE127:BE313)),  2)</f>
        <v>3454789.03</v>
      </c>
      <c r="I33" s="226">
        <v>0.21</v>
      </c>
      <c r="J33" s="225">
        <f>ROUND(((SUM(BE127:BE313))*I33),  2)</f>
        <v>725505.7</v>
      </c>
      <c r="L33" s="208"/>
    </row>
    <row r="34" spans="2:12" s="209" customFormat="1" ht="14.45" customHeight="1">
      <c r="B34" s="208"/>
      <c r="E34" s="205" t="s">
        <v>43</v>
      </c>
      <c r="F34" s="225">
        <f>ROUND((SUM(BF127:BF313)),  2)</f>
        <v>0</v>
      </c>
      <c r="I34" s="226">
        <v>0.15</v>
      </c>
      <c r="J34" s="225">
        <f>ROUND(((SUM(BF127:BF313))*I34),  2)</f>
        <v>0</v>
      </c>
      <c r="L34" s="208"/>
    </row>
    <row r="35" spans="2:12" s="209" customFormat="1" ht="14.45" hidden="1" customHeight="1">
      <c r="B35" s="208"/>
      <c r="E35" s="205" t="s">
        <v>44</v>
      </c>
      <c r="F35" s="225">
        <f>ROUND((SUM(BG127:BG313)),  2)</f>
        <v>0</v>
      </c>
      <c r="I35" s="226">
        <v>0.21</v>
      </c>
      <c r="J35" s="225">
        <f>0</f>
        <v>0</v>
      </c>
      <c r="L35" s="208"/>
    </row>
    <row r="36" spans="2:12" s="209" customFormat="1" ht="14.45" hidden="1" customHeight="1">
      <c r="B36" s="208"/>
      <c r="E36" s="205" t="s">
        <v>45</v>
      </c>
      <c r="F36" s="225">
        <f>ROUND((SUM(BH127:BH313)),  2)</f>
        <v>0</v>
      </c>
      <c r="I36" s="226">
        <v>0.15</v>
      </c>
      <c r="J36" s="225">
        <f>0</f>
        <v>0</v>
      </c>
      <c r="L36" s="208"/>
    </row>
    <row r="37" spans="2:12" s="209" customFormat="1" ht="14.45" hidden="1" customHeight="1">
      <c r="B37" s="208"/>
      <c r="E37" s="205" t="s">
        <v>46</v>
      </c>
      <c r="F37" s="225">
        <f>ROUND((SUM(BI127:BI313)),  2)</f>
        <v>0</v>
      </c>
      <c r="I37" s="226">
        <v>0</v>
      </c>
      <c r="J37" s="225">
        <f>0</f>
        <v>0</v>
      </c>
      <c r="L37" s="208"/>
    </row>
    <row r="38" spans="2:12" s="209" customFormat="1" ht="6.95" customHeight="1">
      <c r="B38" s="208"/>
      <c r="L38" s="208"/>
    </row>
    <row r="39" spans="2:12" s="209" customFormat="1" ht="25.35" customHeight="1">
      <c r="B39" s="208"/>
      <c r="D39" s="227" t="s">
        <v>47</v>
      </c>
      <c r="E39" s="228"/>
      <c r="F39" s="228"/>
      <c r="G39" s="229" t="s">
        <v>48</v>
      </c>
      <c r="H39" s="230" t="s">
        <v>49</v>
      </c>
      <c r="I39" s="228"/>
      <c r="J39" s="231">
        <f>SUM(J30:J37)</f>
        <v>4180294.7299999995</v>
      </c>
      <c r="K39" s="232"/>
      <c r="L39" s="208"/>
    </row>
    <row r="40" spans="2:12" s="209" customFormat="1" ht="14.45" customHeight="1">
      <c r="B40" s="208"/>
      <c r="L40" s="208"/>
    </row>
    <row r="41" spans="2:12" ht="14.45" customHeight="1">
      <c r="B41" s="202"/>
      <c r="L41" s="202"/>
    </row>
    <row r="42" spans="2:12" ht="14.45" customHeight="1">
      <c r="B42" s="202"/>
      <c r="L42" s="202"/>
    </row>
    <row r="43" spans="2:12" ht="14.45" customHeight="1">
      <c r="B43" s="202"/>
      <c r="L43" s="202"/>
    </row>
    <row r="44" spans="2:12" ht="14.45" customHeight="1">
      <c r="B44" s="202"/>
      <c r="L44" s="202"/>
    </row>
    <row r="45" spans="2:12" ht="14.45" customHeight="1">
      <c r="B45" s="202"/>
      <c r="L45" s="202"/>
    </row>
    <row r="46" spans="2:12" ht="14.45" customHeight="1">
      <c r="B46" s="202"/>
      <c r="L46" s="202"/>
    </row>
    <row r="47" spans="2:12" ht="14.45" customHeight="1">
      <c r="B47" s="202"/>
      <c r="L47" s="202"/>
    </row>
    <row r="48" spans="2:12" ht="14.45" customHeight="1">
      <c r="B48" s="202"/>
      <c r="L48" s="202"/>
    </row>
    <row r="49" spans="2:12" ht="14.45" customHeight="1">
      <c r="B49" s="202"/>
      <c r="L49" s="202"/>
    </row>
    <row r="50" spans="2:12" s="209" customFormat="1" ht="14.45" customHeight="1">
      <c r="B50" s="208"/>
      <c r="D50" s="233" t="s">
        <v>50</v>
      </c>
      <c r="E50" s="234"/>
      <c r="F50" s="234"/>
      <c r="G50" s="233" t="s">
        <v>51</v>
      </c>
      <c r="H50" s="234"/>
      <c r="I50" s="234"/>
      <c r="J50" s="234"/>
      <c r="K50" s="234"/>
      <c r="L50" s="208"/>
    </row>
    <row r="51" spans="2:12">
      <c r="B51" s="202"/>
      <c r="L51" s="202"/>
    </row>
    <row r="52" spans="2:12">
      <c r="B52" s="202"/>
      <c r="L52" s="202"/>
    </row>
    <row r="53" spans="2:12">
      <c r="B53" s="202"/>
      <c r="L53" s="202"/>
    </row>
    <row r="54" spans="2:12">
      <c r="B54" s="202"/>
      <c r="L54" s="202"/>
    </row>
    <row r="55" spans="2:12">
      <c r="B55" s="202"/>
      <c r="L55" s="202"/>
    </row>
    <row r="56" spans="2:12">
      <c r="B56" s="202"/>
      <c r="L56" s="202"/>
    </row>
    <row r="57" spans="2:12">
      <c r="B57" s="202"/>
      <c r="L57" s="202"/>
    </row>
    <row r="58" spans="2:12">
      <c r="B58" s="202"/>
      <c r="L58" s="202"/>
    </row>
    <row r="59" spans="2:12">
      <c r="B59" s="202"/>
      <c r="L59" s="202"/>
    </row>
    <row r="60" spans="2:12">
      <c r="B60" s="202"/>
      <c r="L60" s="202"/>
    </row>
    <row r="61" spans="2:12" s="209" customFormat="1" ht="12.75">
      <c r="B61" s="208"/>
      <c r="D61" s="235" t="s">
        <v>52</v>
      </c>
      <c r="E61" s="236"/>
      <c r="F61" s="237" t="s">
        <v>53</v>
      </c>
      <c r="G61" s="235" t="s">
        <v>52</v>
      </c>
      <c r="H61" s="236"/>
      <c r="I61" s="236"/>
      <c r="J61" s="238" t="s">
        <v>53</v>
      </c>
      <c r="K61" s="236"/>
      <c r="L61" s="208"/>
    </row>
    <row r="62" spans="2:12">
      <c r="B62" s="202"/>
      <c r="L62" s="202"/>
    </row>
    <row r="63" spans="2:12">
      <c r="B63" s="202"/>
      <c r="L63" s="202"/>
    </row>
    <row r="64" spans="2:12">
      <c r="B64" s="202"/>
      <c r="L64" s="202"/>
    </row>
    <row r="65" spans="2:12" s="209" customFormat="1" ht="12.75">
      <c r="B65" s="208"/>
      <c r="D65" s="233" t="s">
        <v>54</v>
      </c>
      <c r="E65" s="234"/>
      <c r="F65" s="234"/>
      <c r="G65" s="233" t="s">
        <v>55</v>
      </c>
      <c r="H65" s="234"/>
      <c r="I65" s="234"/>
      <c r="J65" s="234"/>
      <c r="K65" s="234"/>
      <c r="L65" s="208"/>
    </row>
    <row r="66" spans="2:12">
      <c r="B66" s="202"/>
      <c r="L66" s="202"/>
    </row>
    <row r="67" spans="2:12">
      <c r="B67" s="202"/>
      <c r="L67" s="202"/>
    </row>
    <row r="68" spans="2:12">
      <c r="B68" s="202"/>
      <c r="L68" s="202"/>
    </row>
    <row r="69" spans="2:12">
      <c r="B69" s="202"/>
      <c r="L69" s="202"/>
    </row>
    <row r="70" spans="2:12">
      <c r="B70" s="202"/>
      <c r="L70" s="202"/>
    </row>
    <row r="71" spans="2:12">
      <c r="B71" s="202"/>
      <c r="L71" s="202"/>
    </row>
    <row r="72" spans="2:12">
      <c r="B72" s="202"/>
      <c r="L72" s="202"/>
    </row>
    <row r="73" spans="2:12">
      <c r="B73" s="202"/>
      <c r="L73" s="202"/>
    </row>
    <row r="74" spans="2:12">
      <c r="B74" s="202"/>
      <c r="L74" s="202"/>
    </row>
    <row r="75" spans="2:12">
      <c r="B75" s="202"/>
      <c r="L75" s="202"/>
    </row>
    <row r="76" spans="2:12" s="209" customFormat="1" ht="12.75">
      <c r="B76" s="208"/>
      <c r="D76" s="235" t="s">
        <v>52</v>
      </c>
      <c r="E76" s="236"/>
      <c r="F76" s="237" t="s">
        <v>53</v>
      </c>
      <c r="G76" s="235" t="s">
        <v>52</v>
      </c>
      <c r="H76" s="236"/>
      <c r="I76" s="236"/>
      <c r="J76" s="238" t="s">
        <v>53</v>
      </c>
      <c r="K76" s="236"/>
      <c r="L76" s="208"/>
    </row>
    <row r="77" spans="2:12" s="209" customFormat="1" ht="14.45" customHeight="1"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208"/>
    </row>
    <row r="81" spans="2:47" s="209" customFormat="1" ht="6.95" customHeight="1">
      <c r="B81" s="241"/>
      <c r="C81" s="242"/>
      <c r="D81" s="242"/>
      <c r="E81" s="242"/>
      <c r="F81" s="242"/>
      <c r="G81" s="242"/>
      <c r="H81" s="242"/>
      <c r="I81" s="242"/>
      <c r="J81" s="242"/>
      <c r="K81" s="242"/>
      <c r="L81" s="208"/>
    </row>
    <row r="82" spans="2:47" s="209" customFormat="1" ht="24.95" customHeight="1">
      <c r="B82" s="208"/>
      <c r="C82" s="203" t="s">
        <v>97</v>
      </c>
      <c r="L82" s="208"/>
    </row>
    <row r="83" spans="2:47" s="209" customFormat="1" ht="6.95" customHeight="1">
      <c r="B83" s="208"/>
      <c r="L83" s="208"/>
    </row>
    <row r="84" spans="2:47" s="209" customFormat="1" ht="12" customHeight="1">
      <c r="B84" s="208"/>
      <c r="C84" s="205" t="s">
        <v>16</v>
      </c>
      <c r="L84" s="208"/>
    </row>
    <row r="85" spans="2:47" s="209" customFormat="1" ht="16.5" customHeight="1">
      <c r="B85" s="208"/>
      <c r="E85" s="206" t="str">
        <f>E7</f>
        <v>Oprava střechy sportovní hala,J.A. Komenského 1034, Milevsko</v>
      </c>
      <c r="F85" s="207"/>
      <c r="G85" s="207"/>
      <c r="H85" s="207"/>
      <c r="L85" s="208"/>
    </row>
    <row r="86" spans="2:47" s="209" customFormat="1" ht="12" customHeight="1">
      <c r="B86" s="208"/>
      <c r="C86" s="205" t="s">
        <v>95</v>
      </c>
      <c r="L86" s="208"/>
    </row>
    <row r="87" spans="2:47" s="209" customFormat="1" ht="16.5" customHeight="1">
      <c r="B87" s="208"/>
      <c r="E87" s="210" t="str">
        <f>E9</f>
        <v>01 - Oprava střechy</v>
      </c>
      <c r="F87" s="211"/>
      <c r="G87" s="211"/>
      <c r="H87" s="211"/>
      <c r="L87" s="208"/>
    </row>
    <row r="88" spans="2:47" s="209" customFormat="1" ht="6.95" customHeight="1">
      <c r="B88" s="208"/>
      <c r="L88" s="208"/>
    </row>
    <row r="89" spans="2:47" s="209" customFormat="1" ht="12" customHeight="1">
      <c r="B89" s="208"/>
      <c r="C89" s="205" t="s">
        <v>20</v>
      </c>
      <c r="F89" s="212" t="str">
        <f>F12</f>
        <v>Milevsko</v>
      </c>
      <c r="I89" s="205" t="s">
        <v>22</v>
      </c>
      <c r="J89" s="213" t="str">
        <f>IF(J12="","",J12)</f>
        <v>19. 1. 2023</v>
      </c>
      <c r="L89" s="208"/>
    </row>
    <row r="90" spans="2:47" s="209" customFormat="1" ht="6.95" customHeight="1">
      <c r="B90" s="208"/>
      <c r="L90" s="208"/>
    </row>
    <row r="91" spans="2:47" s="209" customFormat="1" ht="15.2" customHeight="1">
      <c r="B91" s="208"/>
      <c r="C91" s="205" t="s">
        <v>24</v>
      </c>
      <c r="F91" s="212" t="str">
        <f>E15</f>
        <v>Město Milevsko</v>
      </c>
      <c r="I91" s="205" t="s">
        <v>30</v>
      </c>
      <c r="J91" s="243" t="str">
        <f>E21</f>
        <v>DEKPROJEKT s.r.o.</v>
      </c>
      <c r="L91" s="208"/>
    </row>
    <row r="92" spans="2:47" s="209" customFormat="1" ht="15.2" customHeight="1">
      <c r="B92" s="208"/>
      <c r="C92" s="205" t="s">
        <v>28</v>
      </c>
      <c r="F92" s="212" t="str">
        <f>IF(E18="","",E18)</f>
        <v>Vyplň údaj</v>
      </c>
      <c r="I92" s="205" t="s">
        <v>33</v>
      </c>
      <c r="J92" s="243" t="str">
        <f>E24</f>
        <v xml:space="preserve"> </v>
      </c>
      <c r="L92" s="208"/>
    </row>
    <row r="93" spans="2:47" s="209" customFormat="1" ht="10.35" customHeight="1">
      <c r="B93" s="208"/>
      <c r="L93" s="208"/>
    </row>
    <row r="94" spans="2:47" s="209" customFormat="1" ht="29.25" customHeight="1">
      <c r="B94" s="208"/>
      <c r="C94" s="244" t="s">
        <v>98</v>
      </c>
      <c r="J94" s="245" t="s">
        <v>99</v>
      </c>
      <c r="L94" s="208"/>
    </row>
    <row r="95" spans="2:47" s="209" customFormat="1" ht="10.35" customHeight="1">
      <c r="B95" s="208"/>
      <c r="L95" s="208"/>
    </row>
    <row r="96" spans="2:47" s="209" customFormat="1" ht="22.9" customHeight="1">
      <c r="B96" s="208"/>
      <c r="C96" s="246" t="s">
        <v>100</v>
      </c>
      <c r="J96" s="222">
        <f>J127</f>
        <v>3454789.0300000003</v>
      </c>
      <c r="L96" s="208"/>
      <c r="AU96" s="199" t="s">
        <v>101</v>
      </c>
    </row>
    <row r="97" spans="2:12" s="248" customFormat="1" ht="24.95" customHeight="1">
      <c r="B97" s="247"/>
      <c r="D97" s="249" t="s">
        <v>102</v>
      </c>
      <c r="E97" s="250"/>
      <c r="F97" s="250"/>
      <c r="G97" s="250"/>
      <c r="H97" s="250"/>
      <c r="I97" s="250"/>
      <c r="J97" s="251">
        <f>J128</f>
        <v>285501.74</v>
      </c>
      <c r="L97" s="247"/>
    </row>
    <row r="98" spans="2:12" s="253" customFormat="1" ht="19.899999999999999" customHeight="1">
      <c r="B98" s="252"/>
      <c r="D98" s="254" t="s">
        <v>103</v>
      </c>
      <c r="E98" s="255"/>
      <c r="F98" s="255"/>
      <c r="G98" s="255"/>
      <c r="H98" s="255"/>
      <c r="I98" s="255"/>
      <c r="J98" s="256">
        <f>J129</f>
        <v>120000</v>
      </c>
      <c r="L98" s="252"/>
    </row>
    <row r="99" spans="2:12" s="253" customFormat="1" ht="19.899999999999999" customHeight="1">
      <c r="B99" s="252"/>
      <c r="D99" s="254" t="s">
        <v>104</v>
      </c>
      <c r="E99" s="255"/>
      <c r="F99" s="255"/>
      <c r="G99" s="255"/>
      <c r="H99" s="255"/>
      <c r="I99" s="255"/>
      <c r="J99" s="256">
        <f>J134</f>
        <v>165501.74</v>
      </c>
      <c r="L99" s="252"/>
    </row>
    <row r="100" spans="2:12" s="248" customFormat="1" ht="24.95" customHeight="1">
      <c r="B100" s="247"/>
      <c r="D100" s="249" t="s">
        <v>105</v>
      </c>
      <c r="E100" s="250"/>
      <c r="F100" s="250"/>
      <c r="G100" s="250"/>
      <c r="H100" s="250"/>
      <c r="I100" s="250"/>
      <c r="J100" s="251">
        <f>J144</f>
        <v>3154787.29</v>
      </c>
      <c r="L100" s="247"/>
    </row>
    <row r="101" spans="2:12" s="253" customFormat="1" ht="19.899999999999999" customHeight="1">
      <c r="B101" s="252"/>
      <c r="D101" s="254" t="s">
        <v>106</v>
      </c>
      <c r="E101" s="255"/>
      <c r="F101" s="255"/>
      <c r="G101" s="255"/>
      <c r="H101" s="255"/>
      <c r="I101" s="255"/>
      <c r="J101" s="256">
        <f>J145</f>
        <v>1837723.59</v>
      </c>
      <c r="L101" s="252"/>
    </row>
    <row r="102" spans="2:12" s="253" customFormat="1" ht="19.899999999999999" customHeight="1">
      <c r="B102" s="252"/>
      <c r="D102" s="254" t="s">
        <v>107</v>
      </c>
      <c r="E102" s="255"/>
      <c r="F102" s="255"/>
      <c r="G102" s="255"/>
      <c r="H102" s="255"/>
      <c r="I102" s="255"/>
      <c r="J102" s="256">
        <f>J205</f>
        <v>566890.49</v>
      </c>
      <c r="L102" s="252"/>
    </row>
    <row r="103" spans="2:12" s="253" customFormat="1" ht="19.899999999999999" customHeight="1">
      <c r="B103" s="252"/>
      <c r="D103" s="254" t="s">
        <v>108</v>
      </c>
      <c r="E103" s="255"/>
      <c r="F103" s="255"/>
      <c r="G103" s="255"/>
      <c r="H103" s="255"/>
      <c r="I103" s="255"/>
      <c r="J103" s="256">
        <f>J213</f>
        <v>372241.44000000006</v>
      </c>
      <c r="L103" s="252"/>
    </row>
    <row r="104" spans="2:12" s="253" customFormat="1" ht="19.899999999999999" customHeight="1">
      <c r="B104" s="252"/>
      <c r="D104" s="254" t="s">
        <v>109</v>
      </c>
      <c r="E104" s="255"/>
      <c r="F104" s="255"/>
      <c r="G104" s="255"/>
      <c r="H104" s="255"/>
      <c r="I104" s="255"/>
      <c r="J104" s="256">
        <f>J256</f>
        <v>259333.38</v>
      </c>
      <c r="L104" s="252"/>
    </row>
    <row r="105" spans="2:12" s="253" customFormat="1" ht="19.899999999999999" customHeight="1">
      <c r="B105" s="252"/>
      <c r="D105" s="254" t="s">
        <v>110</v>
      </c>
      <c r="E105" s="255"/>
      <c r="F105" s="255"/>
      <c r="G105" s="255"/>
      <c r="H105" s="255"/>
      <c r="I105" s="255"/>
      <c r="J105" s="256">
        <f>J279</f>
        <v>99521.89</v>
      </c>
      <c r="L105" s="252"/>
    </row>
    <row r="106" spans="2:12" s="253" customFormat="1" ht="19.899999999999999" customHeight="1">
      <c r="B106" s="252"/>
      <c r="D106" s="254" t="s">
        <v>111</v>
      </c>
      <c r="E106" s="255"/>
      <c r="F106" s="255"/>
      <c r="G106" s="255"/>
      <c r="H106" s="255"/>
      <c r="I106" s="255"/>
      <c r="J106" s="256">
        <f>J301</f>
        <v>19076.5</v>
      </c>
      <c r="L106" s="252"/>
    </row>
    <row r="107" spans="2:12" s="248" customFormat="1" ht="24.95" customHeight="1">
      <c r="B107" s="247"/>
      <c r="D107" s="249" t="s">
        <v>112</v>
      </c>
      <c r="E107" s="250"/>
      <c r="F107" s="250"/>
      <c r="G107" s="250"/>
      <c r="H107" s="250"/>
      <c r="I107" s="250"/>
      <c r="J107" s="251">
        <f>J307</f>
        <v>14500</v>
      </c>
      <c r="L107" s="247"/>
    </row>
    <row r="108" spans="2:12" s="209" customFormat="1" ht="21.75" customHeight="1">
      <c r="B108" s="208"/>
      <c r="L108" s="208"/>
    </row>
    <row r="109" spans="2:12" s="209" customFormat="1" ht="6.95" customHeight="1">
      <c r="B109" s="239"/>
      <c r="C109" s="240"/>
      <c r="D109" s="240"/>
      <c r="E109" s="240"/>
      <c r="F109" s="240"/>
      <c r="G109" s="240"/>
      <c r="H109" s="240"/>
      <c r="I109" s="240"/>
      <c r="J109" s="240"/>
      <c r="K109" s="240"/>
      <c r="L109" s="208"/>
    </row>
    <row r="113" spans="2:63" s="209" customFormat="1" ht="6.95" customHeight="1">
      <c r="B113" s="241"/>
      <c r="C113" s="242"/>
      <c r="D113" s="242"/>
      <c r="E113" s="242"/>
      <c r="F113" s="242"/>
      <c r="G113" s="242"/>
      <c r="H113" s="242"/>
      <c r="I113" s="242"/>
      <c r="J113" s="242"/>
      <c r="K113" s="242"/>
      <c r="L113" s="208"/>
    </row>
    <row r="114" spans="2:63" s="209" customFormat="1" ht="24.95" customHeight="1">
      <c r="B114" s="208"/>
      <c r="C114" s="203" t="s">
        <v>113</v>
      </c>
      <c r="L114" s="208"/>
    </row>
    <row r="115" spans="2:63" s="209" customFormat="1" ht="6.95" customHeight="1">
      <c r="B115" s="208"/>
      <c r="L115" s="208"/>
    </row>
    <row r="116" spans="2:63" s="209" customFormat="1" ht="12" customHeight="1">
      <c r="B116" s="208"/>
      <c r="C116" s="205" t="s">
        <v>16</v>
      </c>
      <c r="L116" s="208"/>
    </row>
    <row r="117" spans="2:63" s="209" customFormat="1" ht="16.5" customHeight="1">
      <c r="B117" s="208"/>
      <c r="E117" s="206" t="str">
        <f>E7</f>
        <v>Oprava střechy sportovní hala,J.A. Komenského 1034, Milevsko</v>
      </c>
      <c r="F117" s="207"/>
      <c r="G117" s="207"/>
      <c r="H117" s="207"/>
      <c r="L117" s="208"/>
    </row>
    <row r="118" spans="2:63" s="209" customFormat="1" ht="12" customHeight="1">
      <c r="B118" s="208"/>
      <c r="C118" s="205" t="s">
        <v>95</v>
      </c>
      <c r="L118" s="208"/>
    </row>
    <row r="119" spans="2:63" s="209" customFormat="1" ht="16.5" customHeight="1">
      <c r="B119" s="208"/>
      <c r="E119" s="210" t="str">
        <f>E9</f>
        <v>01 - Oprava střechy</v>
      </c>
      <c r="F119" s="211"/>
      <c r="G119" s="211"/>
      <c r="H119" s="211"/>
      <c r="L119" s="208"/>
    </row>
    <row r="120" spans="2:63" s="209" customFormat="1" ht="6.95" customHeight="1">
      <c r="B120" s="208"/>
      <c r="L120" s="208"/>
    </row>
    <row r="121" spans="2:63" s="209" customFormat="1" ht="12" customHeight="1">
      <c r="B121" s="208"/>
      <c r="C121" s="205" t="s">
        <v>20</v>
      </c>
      <c r="F121" s="212" t="str">
        <f>F12</f>
        <v>Milevsko</v>
      </c>
      <c r="I121" s="205" t="s">
        <v>22</v>
      </c>
      <c r="J121" s="213" t="str">
        <f>IF(J12="","",J12)</f>
        <v>19. 1. 2023</v>
      </c>
      <c r="L121" s="208"/>
    </row>
    <row r="122" spans="2:63" s="209" customFormat="1" ht="6.95" customHeight="1">
      <c r="B122" s="208"/>
      <c r="L122" s="208"/>
    </row>
    <row r="123" spans="2:63" s="209" customFormat="1" ht="15.2" customHeight="1">
      <c r="B123" s="208"/>
      <c r="C123" s="205" t="s">
        <v>24</v>
      </c>
      <c r="F123" s="212" t="str">
        <f>E15</f>
        <v>Město Milevsko</v>
      </c>
      <c r="I123" s="205" t="s">
        <v>30</v>
      </c>
      <c r="J123" s="243" t="str">
        <f>E21</f>
        <v>DEKPROJEKT s.r.o.</v>
      </c>
      <c r="L123" s="208"/>
    </row>
    <row r="124" spans="2:63" s="209" customFormat="1" ht="15.2" customHeight="1">
      <c r="B124" s="208"/>
      <c r="C124" s="205" t="s">
        <v>28</v>
      </c>
      <c r="F124" s="212" t="str">
        <f>IF(E18="","",E18)</f>
        <v>Vyplň údaj</v>
      </c>
      <c r="I124" s="205" t="s">
        <v>33</v>
      </c>
      <c r="J124" s="243" t="str">
        <f>E24</f>
        <v xml:space="preserve"> </v>
      </c>
      <c r="L124" s="208"/>
    </row>
    <row r="125" spans="2:63" s="209" customFormat="1" ht="10.35" customHeight="1">
      <c r="B125" s="208"/>
      <c r="L125" s="208"/>
    </row>
    <row r="126" spans="2:63" s="264" customFormat="1" ht="29.25" customHeight="1">
      <c r="B126" s="257"/>
      <c r="C126" s="258" t="s">
        <v>114</v>
      </c>
      <c r="D126" s="259" t="s">
        <v>62</v>
      </c>
      <c r="E126" s="259" t="s">
        <v>58</v>
      </c>
      <c r="F126" s="259" t="s">
        <v>59</v>
      </c>
      <c r="G126" s="259" t="s">
        <v>115</v>
      </c>
      <c r="H126" s="259" t="s">
        <v>116</v>
      </c>
      <c r="I126" s="259" t="s">
        <v>117</v>
      </c>
      <c r="J126" s="259" t="s">
        <v>99</v>
      </c>
      <c r="K126" s="260" t="s">
        <v>118</v>
      </c>
      <c r="L126" s="257"/>
      <c r="M126" s="261" t="s">
        <v>1</v>
      </c>
      <c r="N126" s="262" t="s">
        <v>41</v>
      </c>
      <c r="O126" s="262" t="s">
        <v>119</v>
      </c>
      <c r="P126" s="262" t="s">
        <v>120</v>
      </c>
      <c r="Q126" s="262" t="s">
        <v>121</v>
      </c>
      <c r="R126" s="262" t="s">
        <v>122</v>
      </c>
      <c r="S126" s="262" t="s">
        <v>123</v>
      </c>
      <c r="T126" s="263" t="s">
        <v>124</v>
      </c>
    </row>
    <row r="127" spans="2:63" s="209" customFormat="1" ht="22.9" customHeight="1">
      <c r="B127" s="208"/>
      <c r="C127" s="265" t="s">
        <v>125</v>
      </c>
      <c r="J127" s="266">
        <f>BK127</f>
        <v>3454789.0300000003</v>
      </c>
      <c r="L127" s="208"/>
      <c r="M127" s="267"/>
      <c r="N127" s="220"/>
      <c r="O127" s="220"/>
      <c r="P127" s="268">
        <f>P128+P144+P307</f>
        <v>0</v>
      </c>
      <c r="Q127" s="220"/>
      <c r="R127" s="268">
        <f>R128+R144+R307</f>
        <v>34.456811380000012</v>
      </c>
      <c r="S127" s="220"/>
      <c r="T127" s="269">
        <f>T128+T144+T307</f>
        <v>32.018283599999997</v>
      </c>
      <c r="AT127" s="199" t="s">
        <v>76</v>
      </c>
      <c r="AU127" s="199" t="s">
        <v>101</v>
      </c>
      <c r="BK127" s="270">
        <f>BK128+BK144+BK307</f>
        <v>3454789.0300000003</v>
      </c>
    </row>
    <row r="128" spans="2:63" s="272" customFormat="1" ht="25.9" customHeight="1">
      <c r="B128" s="271"/>
      <c r="D128" s="273" t="s">
        <v>76</v>
      </c>
      <c r="E128" s="274" t="s">
        <v>126</v>
      </c>
      <c r="F128" s="274" t="s">
        <v>127</v>
      </c>
      <c r="I128" s="275"/>
      <c r="J128" s="276">
        <f>BK128</f>
        <v>285501.74</v>
      </c>
      <c r="L128" s="271"/>
      <c r="M128" s="277"/>
      <c r="P128" s="278">
        <f>P129+P134</f>
        <v>0</v>
      </c>
      <c r="R128" s="278">
        <f>R129+R134</f>
        <v>0</v>
      </c>
      <c r="T128" s="279">
        <f>T129+T134</f>
        <v>0</v>
      </c>
      <c r="AR128" s="273" t="s">
        <v>85</v>
      </c>
      <c r="AT128" s="280" t="s">
        <v>76</v>
      </c>
      <c r="AU128" s="280" t="s">
        <v>77</v>
      </c>
      <c r="AY128" s="273" t="s">
        <v>128</v>
      </c>
      <c r="BK128" s="281">
        <f>BK129+BK134</f>
        <v>285501.74</v>
      </c>
    </row>
    <row r="129" spans="2:65" s="272" customFormat="1" ht="22.9" customHeight="1">
      <c r="B129" s="271"/>
      <c r="D129" s="273" t="s">
        <v>76</v>
      </c>
      <c r="E129" s="282" t="s">
        <v>129</v>
      </c>
      <c r="F129" s="282" t="s">
        <v>130</v>
      </c>
      <c r="I129" s="275"/>
      <c r="J129" s="283">
        <f>BK129</f>
        <v>120000</v>
      </c>
      <c r="L129" s="271"/>
      <c r="M129" s="277"/>
      <c r="P129" s="278">
        <f>SUM(P130:P133)</f>
        <v>0</v>
      </c>
      <c r="R129" s="278">
        <f>SUM(R130:R133)</f>
        <v>0</v>
      </c>
      <c r="T129" s="279">
        <f>SUM(T130:T133)</f>
        <v>0</v>
      </c>
      <c r="AR129" s="273" t="s">
        <v>85</v>
      </c>
      <c r="AT129" s="280" t="s">
        <v>76</v>
      </c>
      <c r="AU129" s="280" t="s">
        <v>85</v>
      </c>
      <c r="AY129" s="273" t="s">
        <v>128</v>
      </c>
      <c r="BK129" s="281">
        <f>SUM(BK130:BK133)</f>
        <v>120000</v>
      </c>
    </row>
    <row r="130" spans="2:65" s="209" customFormat="1" ht="24.2" customHeight="1">
      <c r="B130" s="284"/>
      <c r="C130" s="285" t="s">
        <v>85</v>
      </c>
      <c r="D130" s="285" t="s">
        <v>131</v>
      </c>
      <c r="E130" s="286" t="s">
        <v>132</v>
      </c>
      <c r="F130" s="287" t="s">
        <v>133</v>
      </c>
      <c r="G130" s="288" t="s">
        <v>134</v>
      </c>
      <c r="H130" s="289">
        <v>1</v>
      </c>
      <c r="I130" s="290">
        <v>120000</v>
      </c>
      <c r="J130" s="290">
        <f>ROUND(I130*H130,2)</f>
        <v>120000</v>
      </c>
      <c r="K130" s="287" t="s">
        <v>135</v>
      </c>
      <c r="L130" s="208"/>
      <c r="M130" s="291" t="s">
        <v>1</v>
      </c>
      <c r="N130" s="292" t="s">
        <v>42</v>
      </c>
      <c r="P130" s="293">
        <f>O130*H130</f>
        <v>0</v>
      </c>
      <c r="Q130" s="293">
        <v>0</v>
      </c>
      <c r="R130" s="293">
        <f>Q130*H130</f>
        <v>0</v>
      </c>
      <c r="S130" s="293">
        <v>0</v>
      </c>
      <c r="T130" s="294">
        <f>S130*H130</f>
        <v>0</v>
      </c>
      <c r="AR130" s="244" t="s">
        <v>136</v>
      </c>
      <c r="AT130" s="244" t="s">
        <v>131</v>
      </c>
      <c r="AU130" s="244" t="s">
        <v>87</v>
      </c>
      <c r="AY130" s="199" t="s">
        <v>128</v>
      </c>
      <c r="BE130" s="295">
        <f>IF(N130="základní",J130,0)</f>
        <v>120000</v>
      </c>
      <c r="BF130" s="295">
        <f>IF(N130="snížená",J130,0)</f>
        <v>0</v>
      </c>
      <c r="BG130" s="295">
        <f>IF(N130="zákl. přenesená",J130,0)</f>
        <v>0</v>
      </c>
      <c r="BH130" s="295">
        <f>IF(N130="sníž. přenesená",J130,0)</f>
        <v>0</v>
      </c>
      <c r="BI130" s="295">
        <f>IF(N130="nulová",J130,0)</f>
        <v>0</v>
      </c>
      <c r="BJ130" s="199" t="s">
        <v>85</v>
      </c>
      <c r="BK130" s="295">
        <f>ROUND(I130*H130,2)</f>
        <v>120000</v>
      </c>
      <c r="BL130" s="199" t="s">
        <v>136</v>
      </c>
      <c r="BM130" s="244" t="s">
        <v>137</v>
      </c>
    </row>
    <row r="131" spans="2:65" s="209" customFormat="1" ht="29.25">
      <c r="B131" s="208"/>
      <c r="D131" s="296" t="s">
        <v>138</v>
      </c>
      <c r="F131" s="297" t="s">
        <v>139</v>
      </c>
      <c r="I131" s="298"/>
      <c r="L131" s="208"/>
      <c r="M131" s="299"/>
      <c r="T131" s="300"/>
      <c r="AT131" s="199" t="s">
        <v>138</v>
      </c>
      <c r="AU131" s="199" t="s">
        <v>87</v>
      </c>
    </row>
    <row r="132" spans="2:65" s="302" customFormat="1">
      <c r="B132" s="301"/>
      <c r="D132" s="296" t="s">
        <v>140</v>
      </c>
      <c r="E132" s="303" t="s">
        <v>1</v>
      </c>
      <c r="F132" s="304" t="s">
        <v>85</v>
      </c>
      <c r="H132" s="305">
        <v>1</v>
      </c>
      <c r="I132" s="306"/>
      <c r="L132" s="301"/>
      <c r="M132" s="307"/>
      <c r="T132" s="308"/>
      <c r="AT132" s="303" t="s">
        <v>140</v>
      </c>
      <c r="AU132" s="303" t="s">
        <v>87</v>
      </c>
      <c r="AV132" s="302" t="s">
        <v>87</v>
      </c>
      <c r="AW132" s="302" t="s">
        <v>32</v>
      </c>
      <c r="AX132" s="302" t="s">
        <v>77</v>
      </c>
      <c r="AY132" s="303" t="s">
        <v>128</v>
      </c>
    </row>
    <row r="133" spans="2:65" s="310" customFormat="1">
      <c r="B133" s="309"/>
      <c r="D133" s="296" t="s">
        <v>140</v>
      </c>
      <c r="E133" s="311" t="s">
        <v>1</v>
      </c>
      <c r="F133" s="312" t="s">
        <v>141</v>
      </c>
      <c r="H133" s="313">
        <v>1</v>
      </c>
      <c r="I133" s="314"/>
      <c r="L133" s="309"/>
      <c r="M133" s="315"/>
      <c r="T133" s="316"/>
      <c r="AT133" s="311" t="s">
        <v>140</v>
      </c>
      <c r="AU133" s="311" t="s">
        <v>87</v>
      </c>
      <c r="AV133" s="310" t="s">
        <v>136</v>
      </c>
      <c r="AW133" s="310" t="s">
        <v>32</v>
      </c>
      <c r="AX133" s="310" t="s">
        <v>85</v>
      </c>
      <c r="AY133" s="311" t="s">
        <v>128</v>
      </c>
    </row>
    <row r="134" spans="2:65" s="272" customFormat="1" ht="22.9" customHeight="1">
      <c r="B134" s="271"/>
      <c r="D134" s="273" t="s">
        <v>76</v>
      </c>
      <c r="E134" s="282" t="s">
        <v>142</v>
      </c>
      <c r="F134" s="282" t="s">
        <v>143</v>
      </c>
      <c r="I134" s="275"/>
      <c r="J134" s="283">
        <f>BK134</f>
        <v>165501.74</v>
      </c>
      <c r="L134" s="271"/>
      <c r="M134" s="277"/>
      <c r="P134" s="278">
        <f>SUM(P135:P143)</f>
        <v>0</v>
      </c>
      <c r="R134" s="278">
        <f>SUM(R135:R143)</f>
        <v>0</v>
      </c>
      <c r="T134" s="279">
        <f>SUM(T135:T143)</f>
        <v>0</v>
      </c>
      <c r="AR134" s="273" t="s">
        <v>85</v>
      </c>
      <c r="AT134" s="280" t="s">
        <v>76</v>
      </c>
      <c r="AU134" s="280" t="s">
        <v>85</v>
      </c>
      <c r="AY134" s="273" t="s">
        <v>128</v>
      </c>
      <c r="BK134" s="281">
        <f>SUM(BK135:BK143)</f>
        <v>165501.74</v>
      </c>
    </row>
    <row r="135" spans="2:65" s="209" customFormat="1" ht="16.5" customHeight="1">
      <c r="B135" s="284"/>
      <c r="C135" s="285" t="s">
        <v>87</v>
      </c>
      <c r="D135" s="285" t="s">
        <v>131</v>
      </c>
      <c r="E135" s="286" t="s">
        <v>144</v>
      </c>
      <c r="F135" s="287" t="s">
        <v>145</v>
      </c>
      <c r="G135" s="288" t="s">
        <v>146</v>
      </c>
      <c r="H135" s="289">
        <v>32.018000000000001</v>
      </c>
      <c r="I135" s="290">
        <v>250</v>
      </c>
      <c r="J135" s="290">
        <f>ROUND(I135*H135,2)</f>
        <v>8004.5</v>
      </c>
      <c r="K135" s="287" t="s">
        <v>147</v>
      </c>
      <c r="L135" s="208"/>
      <c r="M135" s="291" t="s">
        <v>1</v>
      </c>
      <c r="N135" s="292" t="s">
        <v>42</v>
      </c>
      <c r="P135" s="293">
        <f>O135*H135</f>
        <v>0</v>
      </c>
      <c r="Q135" s="293">
        <v>0</v>
      </c>
      <c r="R135" s="293">
        <f>Q135*H135</f>
        <v>0</v>
      </c>
      <c r="S135" s="293">
        <v>0</v>
      </c>
      <c r="T135" s="294">
        <f>S135*H135</f>
        <v>0</v>
      </c>
      <c r="AR135" s="244" t="s">
        <v>136</v>
      </c>
      <c r="AT135" s="244" t="s">
        <v>131</v>
      </c>
      <c r="AU135" s="244" t="s">
        <v>87</v>
      </c>
      <c r="AY135" s="199" t="s">
        <v>128</v>
      </c>
      <c r="BE135" s="295">
        <f>IF(N135="základní",J135,0)</f>
        <v>8004.5</v>
      </c>
      <c r="BF135" s="295">
        <f>IF(N135="snížená",J135,0)</f>
        <v>0</v>
      </c>
      <c r="BG135" s="295">
        <f>IF(N135="zákl. přenesená",J135,0)</f>
        <v>0</v>
      </c>
      <c r="BH135" s="295">
        <f>IF(N135="sníž. přenesená",J135,0)</f>
        <v>0</v>
      </c>
      <c r="BI135" s="295">
        <f>IF(N135="nulová",J135,0)</f>
        <v>0</v>
      </c>
      <c r="BJ135" s="199" t="s">
        <v>85</v>
      </c>
      <c r="BK135" s="295">
        <f>ROUND(I135*H135,2)</f>
        <v>8004.5</v>
      </c>
      <c r="BL135" s="199" t="s">
        <v>136</v>
      </c>
      <c r="BM135" s="244" t="s">
        <v>148</v>
      </c>
    </row>
    <row r="136" spans="2:65" s="209" customFormat="1" ht="33" customHeight="1">
      <c r="B136" s="284"/>
      <c r="C136" s="285" t="s">
        <v>149</v>
      </c>
      <c r="D136" s="285" t="s">
        <v>131</v>
      </c>
      <c r="E136" s="286" t="s">
        <v>150</v>
      </c>
      <c r="F136" s="287" t="s">
        <v>151</v>
      </c>
      <c r="G136" s="288" t="s">
        <v>146</v>
      </c>
      <c r="H136" s="289">
        <v>32.018000000000001</v>
      </c>
      <c r="I136" s="290">
        <v>380</v>
      </c>
      <c r="J136" s="290">
        <f>ROUND(I136*H136,2)</f>
        <v>12166.84</v>
      </c>
      <c r="K136" s="287" t="s">
        <v>147</v>
      </c>
      <c r="L136" s="208"/>
      <c r="M136" s="291" t="s">
        <v>1</v>
      </c>
      <c r="N136" s="292" t="s">
        <v>42</v>
      </c>
      <c r="P136" s="293">
        <f>O136*H136</f>
        <v>0</v>
      </c>
      <c r="Q136" s="293">
        <v>0</v>
      </c>
      <c r="R136" s="293">
        <f>Q136*H136</f>
        <v>0</v>
      </c>
      <c r="S136" s="293">
        <v>0</v>
      </c>
      <c r="T136" s="294">
        <f>S136*H136</f>
        <v>0</v>
      </c>
      <c r="AR136" s="244" t="s">
        <v>136</v>
      </c>
      <c r="AT136" s="244" t="s">
        <v>131</v>
      </c>
      <c r="AU136" s="244" t="s">
        <v>87</v>
      </c>
      <c r="AY136" s="199" t="s">
        <v>128</v>
      </c>
      <c r="BE136" s="295">
        <f>IF(N136="základní",J136,0)</f>
        <v>12166.84</v>
      </c>
      <c r="BF136" s="295">
        <f>IF(N136="snížená",J136,0)</f>
        <v>0</v>
      </c>
      <c r="BG136" s="295">
        <f>IF(N136="zákl. přenesená",J136,0)</f>
        <v>0</v>
      </c>
      <c r="BH136" s="295">
        <f>IF(N136="sníž. přenesená",J136,0)</f>
        <v>0</v>
      </c>
      <c r="BI136" s="295">
        <f>IF(N136="nulová",J136,0)</f>
        <v>0</v>
      </c>
      <c r="BJ136" s="199" t="s">
        <v>85</v>
      </c>
      <c r="BK136" s="295">
        <f>ROUND(I136*H136,2)</f>
        <v>12166.84</v>
      </c>
      <c r="BL136" s="199" t="s">
        <v>136</v>
      </c>
      <c r="BM136" s="244" t="s">
        <v>152</v>
      </c>
    </row>
    <row r="137" spans="2:65" s="209" customFormat="1" ht="24.2" customHeight="1">
      <c r="B137" s="284"/>
      <c r="C137" s="285" t="s">
        <v>136</v>
      </c>
      <c r="D137" s="285" t="s">
        <v>131</v>
      </c>
      <c r="E137" s="286" t="s">
        <v>153</v>
      </c>
      <c r="F137" s="287" t="s">
        <v>154</v>
      </c>
      <c r="G137" s="288" t="s">
        <v>146</v>
      </c>
      <c r="H137" s="289">
        <v>32.018000000000001</v>
      </c>
      <c r="I137" s="290">
        <v>360</v>
      </c>
      <c r="J137" s="290">
        <f>ROUND(I137*H137,2)</f>
        <v>11526.48</v>
      </c>
      <c r="K137" s="287" t="s">
        <v>147</v>
      </c>
      <c r="L137" s="208"/>
      <c r="M137" s="291" t="s">
        <v>1</v>
      </c>
      <c r="N137" s="292" t="s">
        <v>42</v>
      </c>
      <c r="P137" s="293">
        <f>O137*H137</f>
        <v>0</v>
      </c>
      <c r="Q137" s="293">
        <v>0</v>
      </c>
      <c r="R137" s="293">
        <f>Q137*H137</f>
        <v>0</v>
      </c>
      <c r="S137" s="293">
        <v>0</v>
      </c>
      <c r="T137" s="294">
        <f>S137*H137</f>
        <v>0</v>
      </c>
      <c r="AR137" s="244" t="s">
        <v>136</v>
      </c>
      <c r="AT137" s="244" t="s">
        <v>131</v>
      </c>
      <c r="AU137" s="244" t="s">
        <v>87</v>
      </c>
      <c r="AY137" s="199" t="s">
        <v>128</v>
      </c>
      <c r="BE137" s="295">
        <f>IF(N137="základní",J137,0)</f>
        <v>11526.48</v>
      </c>
      <c r="BF137" s="295">
        <f>IF(N137="snížená",J137,0)</f>
        <v>0</v>
      </c>
      <c r="BG137" s="295">
        <f>IF(N137="zákl. přenesená",J137,0)</f>
        <v>0</v>
      </c>
      <c r="BH137" s="295">
        <f>IF(N137="sníž. přenesená",J137,0)</f>
        <v>0</v>
      </c>
      <c r="BI137" s="295">
        <f>IF(N137="nulová",J137,0)</f>
        <v>0</v>
      </c>
      <c r="BJ137" s="199" t="s">
        <v>85</v>
      </c>
      <c r="BK137" s="295">
        <f>ROUND(I137*H137,2)</f>
        <v>11526.48</v>
      </c>
      <c r="BL137" s="199" t="s">
        <v>136</v>
      </c>
      <c r="BM137" s="244" t="s">
        <v>155</v>
      </c>
    </row>
    <row r="138" spans="2:65" s="209" customFormat="1" ht="24.2" customHeight="1">
      <c r="B138" s="284"/>
      <c r="C138" s="285" t="s">
        <v>156</v>
      </c>
      <c r="D138" s="285" t="s">
        <v>131</v>
      </c>
      <c r="E138" s="286" t="s">
        <v>157</v>
      </c>
      <c r="F138" s="287" t="s">
        <v>158</v>
      </c>
      <c r="G138" s="288" t="s">
        <v>146</v>
      </c>
      <c r="H138" s="289">
        <v>608.34199999999998</v>
      </c>
      <c r="I138" s="290">
        <v>22</v>
      </c>
      <c r="J138" s="290">
        <f>ROUND(I138*H138,2)</f>
        <v>13383.52</v>
      </c>
      <c r="K138" s="287" t="s">
        <v>147</v>
      </c>
      <c r="L138" s="208"/>
      <c r="M138" s="291" t="s">
        <v>1</v>
      </c>
      <c r="N138" s="292" t="s">
        <v>42</v>
      </c>
      <c r="P138" s="293">
        <f>O138*H138</f>
        <v>0</v>
      </c>
      <c r="Q138" s="293">
        <v>0</v>
      </c>
      <c r="R138" s="293">
        <f>Q138*H138</f>
        <v>0</v>
      </c>
      <c r="S138" s="293">
        <v>0</v>
      </c>
      <c r="T138" s="294">
        <f>S138*H138</f>
        <v>0</v>
      </c>
      <c r="AR138" s="244" t="s">
        <v>136</v>
      </c>
      <c r="AT138" s="244" t="s">
        <v>131</v>
      </c>
      <c r="AU138" s="244" t="s">
        <v>87</v>
      </c>
      <c r="AY138" s="199" t="s">
        <v>128</v>
      </c>
      <c r="BE138" s="295">
        <f>IF(N138="základní",J138,0)</f>
        <v>13383.52</v>
      </c>
      <c r="BF138" s="295">
        <f>IF(N138="snížená",J138,0)</f>
        <v>0</v>
      </c>
      <c r="BG138" s="295">
        <f>IF(N138="zákl. přenesená",J138,0)</f>
        <v>0</v>
      </c>
      <c r="BH138" s="295">
        <f>IF(N138="sníž. přenesená",J138,0)</f>
        <v>0</v>
      </c>
      <c r="BI138" s="295">
        <f>IF(N138="nulová",J138,0)</f>
        <v>0</v>
      </c>
      <c r="BJ138" s="199" t="s">
        <v>85</v>
      </c>
      <c r="BK138" s="295">
        <f>ROUND(I138*H138,2)</f>
        <v>13383.52</v>
      </c>
      <c r="BL138" s="199" t="s">
        <v>136</v>
      </c>
      <c r="BM138" s="244" t="s">
        <v>159</v>
      </c>
    </row>
    <row r="139" spans="2:65" s="302" customFormat="1">
      <c r="B139" s="301"/>
      <c r="D139" s="296" t="s">
        <v>140</v>
      </c>
      <c r="F139" s="304" t="s">
        <v>160</v>
      </c>
      <c r="H139" s="305">
        <v>608.34199999999998</v>
      </c>
      <c r="I139" s="306"/>
      <c r="L139" s="301"/>
      <c r="M139" s="307"/>
      <c r="T139" s="308"/>
      <c r="AT139" s="303" t="s">
        <v>140</v>
      </c>
      <c r="AU139" s="303" t="s">
        <v>87</v>
      </c>
      <c r="AV139" s="302" t="s">
        <v>87</v>
      </c>
      <c r="AW139" s="302" t="s">
        <v>3</v>
      </c>
      <c r="AX139" s="302" t="s">
        <v>85</v>
      </c>
      <c r="AY139" s="303" t="s">
        <v>128</v>
      </c>
    </row>
    <row r="140" spans="2:65" s="209" customFormat="1" ht="33" customHeight="1">
      <c r="B140" s="284"/>
      <c r="C140" s="285" t="s">
        <v>161</v>
      </c>
      <c r="D140" s="285" t="s">
        <v>131</v>
      </c>
      <c r="E140" s="286" t="s">
        <v>162</v>
      </c>
      <c r="F140" s="287" t="s">
        <v>163</v>
      </c>
      <c r="G140" s="288" t="s">
        <v>146</v>
      </c>
      <c r="H140" s="289">
        <v>0.64</v>
      </c>
      <c r="I140" s="290">
        <v>1850</v>
      </c>
      <c r="J140" s="290">
        <f>ROUND(I140*H140,2)</f>
        <v>1184</v>
      </c>
      <c r="K140" s="287" t="s">
        <v>147</v>
      </c>
      <c r="L140" s="208"/>
      <c r="M140" s="291" t="s">
        <v>1</v>
      </c>
      <c r="N140" s="292" t="s">
        <v>42</v>
      </c>
      <c r="P140" s="293">
        <f>O140*H140</f>
        <v>0</v>
      </c>
      <c r="Q140" s="293">
        <v>0</v>
      </c>
      <c r="R140" s="293">
        <f>Q140*H140</f>
        <v>0</v>
      </c>
      <c r="S140" s="293">
        <v>0</v>
      </c>
      <c r="T140" s="294">
        <f>S140*H140</f>
        <v>0</v>
      </c>
      <c r="AR140" s="244" t="s">
        <v>136</v>
      </c>
      <c r="AT140" s="244" t="s">
        <v>131</v>
      </c>
      <c r="AU140" s="244" t="s">
        <v>87</v>
      </c>
      <c r="AY140" s="199" t="s">
        <v>128</v>
      </c>
      <c r="BE140" s="295">
        <f>IF(N140="základní",J140,0)</f>
        <v>1184</v>
      </c>
      <c r="BF140" s="295">
        <f>IF(N140="snížená",J140,0)</f>
        <v>0</v>
      </c>
      <c r="BG140" s="295">
        <f>IF(N140="zákl. přenesená",J140,0)</f>
        <v>0</v>
      </c>
      <c r="BH140" s="295">
        <f>IF(N140="sníž. přenesená",J140,0)</f>
        <v>0</v>
      </c>
      <c r="BI140" s="295">
        <f>IF(N140="nulová",J140,0)</f>
        <v>0</v>
      </c>
      <c r="BJ140" s="199" t="s">
        <v>85</v>
      </c>
      <c r="BK140" s="295">
        <f>ROUND(I140*H140,2)</f>
        <v>1184</v>
      </c>
      <c r="BL140" s="199" t="s">
        <v>136</v>
      </c>
      <c r="BM140" s="244" t="s">
        <v>164</v>
      </c>
    </row>
    <row r="141" spans="2:65" s="302" customFormat="1">
      <c r="B141" s="301"/>
      <c r="D141" s="296" t="s">
        <v>140</v>
      </c>
      <c r="F141" s="304" t="s">
        <v>165</v>
      </c>
      <c r="H141" s="305">
        <v>0.64</v>
      </c>
      <c r="I141" s="306"/>
      <c r="L141" s="301"/>
      <c r="M141" s="307"/>
      <c r="T141" s="308"/>
      <c r="AT141" s="303" t="s">
        <v>140</v>
      </c>
      <c r="AU141" s="303" t="s">
        <v>87</v>
      </c>
      <c r="AV141" s="302" t="s">
        <v>87</v>
      </c>
      <c r="AW141" s="302" t="s">
        <v>3</v>
      </c>
      <c r="AX141" s="302" t="s">
        <v>85</v>
      </c>
      <c r="AY141" s="303" t="s">
        <v>128</v>
      </c>
    </row>
    <row r="142" spans="2:65" s="209" customFormat="1" ht="33" customHeight="1">
      <c r="B142" s="284"/>
      <c r="C142" s="285" t="s">
        <v>166</v>
      </c>
      <c r="D142" s="285" t="s">
        <v>131</v>
      </c>
      <c r="E142" s="286" t="s">
        <v>167</v>
      </c>
      <c r="F142" s="287" t="s">
        <v>168</v>
      </c>
      <c r="G142" s="288" t="s">
        <v>146</v>
      </c>
      <c r="H142" s="289">
        <v>31.378</v>
      </c>
      <c r="I142" s="290">
        <v>3800</v>
      </c>
      <c r="J142" s="290">
        <f>ROUND(I142*H142,2)</f>
        <v>119236.4</v>
      </c>
      <c r="K142" s="287" t="s">
        <v>147</v>
      </c>
      <c r="L142" s="208"/>
      <c r="M142" s="291" t="s">
        <v>1</v>
      </c>
      <c r="N142" s="292" t="s">
        <v>42</v>
      </c>
      <c r="P142" s="293">
        <f>O142*H142</f>
        <v>0</v>
      </c>
      <c r="Q142" s="293">
        <v>0</v>
      </c>
      <c r="R142" s="293">
        <f>Q142*H142</f>
        <v>0</v>
      </c>
      <c r="S142" s="293">
        <v>0</v>
      </c>
      <c r="T142" s="294">
        <f>S142*H142</f>
        <v>0</v>
      </c>
      <c r="AR142" s="244" t="s">
        <v>136</v>
      </c>
      <c r="AT142" s="244" t="s">
        <v>131</v>
      </c>
      <c r="AU142" s="244" t="s">
        <v>87</v>
      </c>
      <c r="AY142" s="199" t="s">
        <v>128</v>
      </c>
      <c r="BE142" s="295">
        <f>IF(N142="základní",J142,0)</f>
        <v>119236.4</v>
      </c>
      <c r="BF142" s="295">
        <f>IF(N142="snížená",J142,0)</f>
        <v>0</v>
      </c>
      <c r="BG142" s="295">
        <f>IF(N142="zákl. přenesená",J142,0)</f>
        <v>0</v>
      </c>
      <c r="BH142" s="295">
        <f>IF(N142="sníž. přenesená",J142,0)</f>
        <v>0</v>
      </c>
      <c r="BI142" s="295">
        <f>IF(N142="nulová",J142,0)</f>
        <v>0</v>
      </c>
      <c r="BJ142" s="199" t="s">
        <v>85</v>
      </c>
      <c r="BK142" s="295">
        <f>ROUND(I142*H142,2)</f>
        <v>119236.4</v>
      </c>
      <c r="BL142" s="199" t="s">
        <v>136</v>
      </c>
      <c r="BM142" s="244" t="s">
        <v>169</v>
      </c>
    </row>
    <row r="143" spans="2:65" s="302" customFormat="1">
      <c r="B143" s="301"/>
      <c r="D143" s="296" t="s">
        <v>140</v>
      </c>
      <c r="F143" s="304" t="s">
        <v>170</v>
      </c>
      <c r="H143" s="305">
        <v>31.378</v>
      </c>
      <c r="I143" s="306"/>
      <c r="L143" s="301"/>
      <c r="M143" s="307"/>
      <c r="T143" s="308"/>
      <c r="AT143" s="303" t="s">
        <v>140</v>
      </c>
      <c r="AU143" s="303" t="s">
        <v>87</v>
      </c>
      <c r="AV143" s="302" t="s">
        <v>87</v>
      </c>
      <c r="AW143" s="302" t="s">
        <v>3</v>
      </c>
      <c r="AX143" s="302" t="s">
        <v>85</v>
      </c>
      <c r="AY143" s="303" t="s">
        <v>128</v>
      </c>
    </row>
    <row r="144" spans="2:65" s="272" customFormat="1" ht="25.9" customHeight="1">
      <c r="B144" s="271"/>
      <c r="D144" s="273" t="s">
        <v>76</v>
      </c>
      <c r="E144" s="274" t="s">
        <v>171</v>
      </c>
      <c r="F144" s="274" t="s">
        <v>172</v>
      </c>
      <c r="I144" s="275"/>
      <c r="J144" s="276">
        <f>BK144</f>
        <v>3154787.29</v>
      </c>
      <c r="L144" s="271"/>
      <c r="M144" s="277"/>
      <c r="P144" s="278">
        <f>P145+P205+P213+P256+P279+P301</f>
        <v>0</v>
      </c>
      <c r="R144" s="278">
        <f>R145+R205+R213+R256+R279+R301</f>
        <v>34.456811380000012</v>
      </c>
      <c r="T144" s="279">
        <f>T145+T205+T213+T256+T279+T301</f>
        <v>32.018283599999997</v>
      </c>
      <c r="AR144" s="273" t="s">
        <v>87</v>
      </c>
      <c r="AT144" s="280" t="s">
        <v>76</v>
      </c>
      <c r="AU144" s="280" t="s">
        <v>77</v>
      </c>
      <c r="AY144" s="273" t="s">
        <v>128</v>
      </c>
      <c r="BK144" s="281">
        <f>BK145+BK205+BK213+BK256+BK279+BK301</f>
        <v>3154787.29</v>
      </c>
    </row>
    <row r="145" spans="2:65" s="272" customFormat="1" ht="22.9" customHeight="1">
      <c r="B145" s="271"/>
      <c r="D145" s="273" t="s">
        <v>76</v>
      </c>
      <c r="E145" s="282" t="s">
        <v>173</v>
      </c>
      <c r="F145" s="282" t="s">
        <v>174</v>
      </c>
      <c r="I145" s="275"/>
      <c r="J145" s="283">
        <f>BK145</f>
        <v>1837723.59</v>
      </c>
      <c r="L145" s="271"/>
      <c r="M145" s="277"/>
      <c r="P145" s="278">
        <f>SUM(P146:P204)</f>
        <v>0</v>
      </c>
      <c r="R145" s="278">
        <f>SUM(R146:R204)</f>
        <v>5.6667926000000008</v>
      </c>
      <c r="T145" s="279">
        <f>SUM(T146:T204)</f>
        <v>31.232891599999999</v>
      </c>
      <c r="AR145" s="273" t="s">
        <v>87</v>
      </c>
      <c r="AT145" s="280" t="s">
        <v>76</v>
      </c>
      <c r="AU145" s="280" t="s">
        <v>85</v>
      </c>
      <c r="AY145" s="273" t="s">
        <v>128</v>
      </c>
      <c r="BK145" s="281">
        <f>SUM(BK146:BK204)</f>
        <v>1837723.59</v>
      </c>
    </row>
    <row r="146" spans="2:65" s="209" customFormat="1" ht="24.2" customHeight="1">
      <c r="B146" s="284"/>
      <c r="C146" s="285" t="s">
        <v>175</v>
      </c>
      <c r="D146" s="285" t="s">
        <v>131</v>
      </c>
      <c r="E146" s="286" t="s">
        <v>176</v>
      </c>
      <c r="F146" s="287" t="s">
        <v>177</v>
      </c>
      <c r="G146" s="288" t="s">
        <v>178</v>
      </c>
      <c r="H146" s="289">
        <v>1862.33</v>
      </c>
      <c r="I146" s="290">
        <v>20</v>
      </c>
      <c r="J146" s="290">
        <f>ROUND(I146*H146,2)</f>
        <v>37246.6</v>
      </c>
      <c r="K146" s="287" t="s">
        <v>147</v>
      </c>
      <c r="L146" s="208"/>
      <c r="M146" s="291" t="s">
        <v>1</v>
      </c>
      <c r="N146" s="292" t="s">
        <v>42</v>
      </c>
      <c r="P146" s="293">
        <f>O146*H146</f>
        <v>0</v>
      </c>
      <c r="Q146" s="293">
        <v>0</v>
      </c>
      <c r="R146" s="293">
        <f>Q146*H146</f>
        <v>0</v>
      </c>
      <c r="S146" s="293">
        <v>2E-3</v>
      </c>
      <c r="T146" s="294">
        <f>S146*H146</f>
        <v>3.7246600000000001</v>
      </c>
      <c r="AR146" s="244" t="s">
        <v>179</v>
      </c>
      <c r="AT146" s="244" t="s">
        <v>131</v>
      </c>
      <c r="AU146" s="244" t="s">
        <v>87</v>
      </c>
      <c r="AY146" s="199" t="s">
        <v>128</v>
      </c>
      <c r="BE146" s="295">
        <f>IF(N146="základní",J146,0)</f>
        <v>37246.6</v>
      </c>
      <c r="BF146" s="295">
        <f>IF(N146="snížená",J146,0)</f>
        <v>0</v>
      </c>
      <c r="BG146" s="295">
        <f>IF(N146="zákl. přenesená",J146,0)</f>
        <v>0</v>
      </c>
      <c r="BH146" s="295">
        <f>IF(N146="sníž. přenesená",J146,0)</f>
        <v>0</v>
      </c>
      <c r="BI146" s="295">
        <f>IF(N146="nulová",J146,0)</f>
        <v>0</v>
      </c>
      <c r="BJ146" s="199" t="s">
        <v>85</v>
      </c>
      <c r="BK146" s="295">
        <f>ROUND(I146*H146,2)</f>
        <v>37246.6</v>
      </c>
      <c r="BL146" s="199" t="s">
        <v>179</v>
      </c>
      <c r="BM146" s="244" t="s">
        <v>180</v>
      </c>
    </row>
    <row r="147" spans="2:65" s="302" customFormat="1">
      <c r="B147" s="301"/>
      <c r="D147" s="296" t="s">
        <v>140</v>
      </c>
      <c r="E147" s="303" t="s">
        <v>1</v>
      </c>
      <c r="F147" s="304" t="s">
        <v>181</v>
      </c>
      <c r="H147" s="305">
        <v>1862.33</v>
      </c>
      <c r="I147" s="306"/>
      <c r="L147" s="301"/>
      <c r="M147" s="307"/>
      <c r="T147" s="308"/>
      <c r="AT147" s="303" t="s">
        <v>140</v>
      </c>
      <c r="AU147" s="303" t="s">
        <v>87</v>
      </c>
      <c r="AV147" s="302" t="s">
        <v>87</v>
      </c>
      <c r="AW147" s="302" t="s">
        <v>32</v>
      </c>
      <c r="AX147" s="302" t="s">
        <v>77</v>
      </c>
      <c r="AY147" s="303" t="s">
        <v>128</v>
      </c>
    </row>
    <row r="148" spans="2:65" s="310" customFormat="1">
      <c r="B148" s="309"/>
      <c r="D148" s="296" t="s">
        <v>140</v>
      </c>
      <c r="E148" s="311" t="s">
        <v>1</v>
      </c>
      <c r="F148" s="312" t="s">
        <v>141</v>
      </c>
      <c r="H148" s="313">
        <v>1862.33</v>
      </c>
      <c r="I148" s="314"/>
      <c r="L148" s="309"/>
      <c r="M148" s="315"/>
      <c r="T148" s="316"/>
      <c r="AT148" s="311" t="s">
        <v>140</v>
      </c>
      <c r="AU148" s="311" t="s">
        <v>87</v>
      </c>
      <c r="AV148" s="310" t="s">
        <v>136</v>
      </c>
      <c r="AW148" s="310" t="s">
        <v>32</v>
      </c>
      <c r="AX148" s="310" t="s">
        <v>85</v>
      </c>
      <c r="AY148" s="311" t="s">
        <v>128</v>
      </c>
    </row>
    <row r="149" spans="2:65" s="209" customFormat="1" ht="24.2" customHeight="1">
      <c r="B149" s="284"/>
      <c r="C149" s="285" t="s">
        <v>129</v>
      </c>
      <c r="D149" s="285" t="s">
        <v>131</v>
      </c>
      <c r="E149" s="286" t="s">
        <v>182</v>
      </c>
      <c r="F149" s="287" t="s">
        <v>183</v>
      </c>
      <c r="G149" s="288" t="s">
        <v>178</v>
      </c>
      <c r="H149" s="289">
        <v>1862.33</v>
      </c>
      <c r="I149" s="290">
        <v>35</v>
      </c>
      <c r="J149" s="290">
        <f>ROUND(I149*H149,2)</f>
        <v>65181.55</v>
      </c>
      <c r="K149" s="287" t="s">
        <v>147</v>
      </c>
      <c r="L149" s="208"/>
      <c r="M149" s="291" t="s">
        <v>1</v>
      </c>
      <c r="N149" s="292" t="s">
        <v>42</v>
      </c>
      <c r="P149" s="293">
        <f>O149*H149</f>
        <v>0</v>
      </c>
      <c r="Q149" s="293">
        <v>0</v>
      </c>
      <c r="R149" s="293">
        <f>Q149*H149</f>
        <v>0</v>
      </c>
      <c r="S149" s="293">
        <v>1.0999999999999999E-2</v>
      </c>
      <c r="T149" s="294">
        <f>S149*H149</f>
        <v>20.485629999999997</v>
      </c>
      <c r="AR149" s="244" t="s">
        <v>179</v>
      </c>
      <c r="AT149" s="244" t="s">
        <v>131</v>
      </c>
      <c r="AU149" s="244" t="s">
        <v>87</v>
      </c>
      <c r="AY149" s="199" t="s">
        <v>128</v>
      </c>
      <c r="BE149" s="295">
        <f>IF(N149="základní",J149,0)</f>
        <v>65181.55</v>
      </c>
      <c r="BF149" s="295">
        <f>IF(N149="snížená",J149,0)</f>
        <v>0</v>
      </c>
      <c r="BG149" s="295">
        <f>IF(N149="zákl. přenesená",J149,0)</f>
        <v>0</v>
      </c>
      <c r="BH149" s="295">
        <f>IF(N149="sníž. přenesená",J149,0)</f>
        <v>0</v>
      </c>
      <c r="BI149" s="295">
        <f>IF(N149="nulová",J149,0)</f>
        <v>0</v>
      </c>
      <c r="BJ149" s="199" t="s">
        <v>85</v>
      </c>
      <c r="BK149" s="295">
        <f>ROUND(I149*H149,2)</f>
        <v>65181.55</v>
      </c>
      <c r="BL149" s="199" t="s">
        <v>179</v>
      </c>
      <c r="BM149" s="244" t="s">
        <v>184</v>
      </c>
    </row>
    <row r="150" spans="2:65" s="318" customFormat="1" ht="22.5">
      <c r="B150" s="317"/>
      <c r="D150" s="296" t="s">
        <v>140</v>
      </c>
      <c r="E150" s="319" t="s">
        <v>1</v>
      </c>
      <c r="F150" s="320" t="s">
        <v>185</v>
      </c>
      <c r="H150" s="319" t="s">
        <v>1</v>
      </c>
      <c r="I150" s="321"/>
      <c r="L150" s="317"/>
      <c r="M150" s="322"/>
      <c r="T150" s="323"/>
      <c r="AT150" s="319" t="s">
        <v>140</v>
      </c>
      <c r="AU150" s="319" t="s">
        <v>87</v>
      </c>
      <c r="AV150" s="318" t="s">
        <v>85</v>
      </c>
      <c r="AW150" s="318" t="s">
        <v>32</v>
      </c>
      <c r="AX150" s="318" t="s">
        <v>77</v>
      </c>
      <c r="AY150" s="319" t="s">
        <v>128</v>
      </c>
    </row>
    <row r="151" spans="2:65" s="302" customFormat="1">
      <c r="B151" s="301"/>
      <c r="D151" s="296" t="s">
        <v>140</v>
      </c>
      <c r="E151" s="303" t="s">
        <v>1</v>
      </c>
      <c r="F151" s="304" t="s">
        <v>186</v>
      </c>
      <c r="H151" s="305">
        <v>1755.65</v>
      </c>
      <c r="I151" s="306"/>
      <c r="L151" s="301"/>
      <c r="M151" s="307"/>
      <c r="T151" s="308"/>
      <c r="AT151" s="303" t="s">
        <v>140</v>
      </c>
      <c r="AU151" s="303" t="s">
        <v>87</v>
      </c>
      <c r="AV151" s="302" t="s">
        <v>87</v>
      </c>
      <c r="AW151" s="302" t="s">
        <v>32</v>
      </c>
      <c r="AX151" s="302" t="s">
        <v>77</v>
      </c>
      <c r="AY151" s="303" t="s">
        <v>128</v>
      </c>
    </row>
    <row r="152" spans="2:65" s="302" customFormat="1">
      <c r="B152" s="301"/>
      <c r="D152" s="296" t="s">
        <v>140</v>
      </c>
      <c r="E152" s="303" t="s">
        <v>1</v>
      </c>
      <c r="F152" s="304" t="s">
        <v>187</v>
      </c>
      <c r="H152" s="305">
        <v>76.2</v>
      </c>
      <c r="I152" s="306"/>
      <c r="L152" s="301"/>
      <c r="M152" s="307"/>
      <c r="T152" s="308"/>
      <c r="AT152" s="303" t="s">
        <v>140</v>
      </c>
      <c r="AU152" s="303" t="s">
        <v>87</v>
      </c>
      <c r="AV152" s="302" t="s">
        <v>87</v>
      </c>
      <c r="AW152" s="302" t="s">
        <v>32</v>
      </c>
      <c r="AX152" s="302" t="s">
        <v>77</v>
      </c>
      <c r="AY152" s="303" t="s">
        <v>128</v>
      </c>
    </row>
    <row r="153" spans="2:65" s="302" customFormat="1">
      <c r="B153" s="301"/>
      <c r="D153" s="296" t="s">
        <v>140</v>
      </c>
      <c r="E153" s="303" t="s">
        <v>1</v>
      </c>
      <c r="F153" s="304" t="s">
        <v>188</v>
      </c>
      <c r="H153" s="305">
        <v>30.48</v>
      </c>
      <c r="I153" s="306"/>
      <c r="L153" s="301"/>
      <c r="M153" s="307"/>
      <c r="T153" s="308"/>
      <c r="AT153" s="303" t="s">
        <v>140</v>
      </c>
      <c r="AU153" s="303" t="s">
        <v>87</v>
      </c>
      <c r="AV153" s="302" t="s">
        <v>87</v>
      </c>
      <c r="AW153" s="302" t="s">
        <v>32</v>
      </c>
      <c r="AX153" s="302" t="s">
        <v>77</v>
      </c>
      <c r="AY153" s="303" t="s">
        <v>128</v>
      </c>
    </row>
    <row r="154" spans="2:65" s="310" customFormat="1">
      <c r="B154" s="309"/>
      <c r="D154" s="296" t="s">
        <v>140</v>
      </c>
      <c r="E154" s="311" t="s">
        <v>1</v>
      </c>
      <c r="F154" s="312" t="s">
        <v>141</v>
      </c>
      <c r="H154" s="313">
        <v>1862.33</v>
      </c>
      <c r="I154" s="314"/>
      <c r="L154" s="309"/>
      <c r="M154" s="315"/>
      <c r="T154" s="316"/>
      <c r="AT154" s="311" t="s">
        <v>140</v>
      </c>
      <c r="AU154" s="311" t="s">
        <v>87</v>
      </c>
      <c r="AV154" s="310" t="s">
        <v>136</v>
      </c>
      <c r="AW154" s="310" t="s">
        <v>32</v>
      </c>
      <c r="AX154" s="310" t="s">
        <v>85</v>
      </c>
      <c r="AY154" s="311" t="s">
        <v>128</v>
      </c>
    </row>
    <row r="155" spans="2:65" s="209" customFormat="1" ht="24.2" customHeight="1">
      <c r="B155" s="284"/>
      <c r="C155" s="285" t="s">
        <v>189</v>
      </c>
      <c r="D155" s="285" t="s">
        <v>131</v>
      </c>
      <c r="E155" s="286" t="s">
        <v>190</v>
      </c>
      <c r="F155" s="287" t="s">
        <v>191</v>
      </c>
      <c r="G155" s="288" t="s">
        <v>192</v>
      </c>
      <c r="H155" s="289">
        <v>95</v>
      </c>
      <c r="I155" s="290">
        <v>105.6058848768</v>
      </c>
      <c r="J155" s="290">
        <f>ROUND(I155*H155,2)</f>
        <v>10032.56</v>
      </c>
      <c r="K155" s="287" t="s">
        <v>147</v>
      </c>
      <c r="L155" s="208"/>
      <c r="M155" s="291" t="s">
        <v>1</v>
      </c>
      <c r="N155" s="292" t="s">
        <v>42</v>
      </c>
      <c r="P155" s="293">
        <f>O155*H155</f>
        <v>0</v>
      </c>
      <c r="Q155" s="293">
        <v>2.9999999999999997E-4</v>
      </c>
      <c r="R155" s="293">
        <f>Q155*H155</f>
        <v>2.8499999999999998E-2</v>
      </c>
      <c r="S155" s="293">
        <v>0</v>
      </c>
      <c r="T155" s="294">
        <f>S155*H155</f>
        <v>0</v>
      </c>
      <c r="AR155" s="244" t="s">
        <v>179</v>
      </c>
      <c r="AT155" s="244" t="s">
        <v>131</v>
      </c>
      <c r="AU155" s="244" t="s">
        <v>87</v>
      </c>
      <c r="AY155" s="199" t="s">
        <v>128</v>
      </c>
      <c r="BE155" s="295">
        <f>IF(N155="základní",J155,0)</f>
        <v>10032.56</v>
      </c>
      <c r="BF155" s="295">
        <f>IF(N155="snížená",J155,0)</f>
        <v>0</v>
      </c>
      <c r="BG155" s="295">
        <f>IF(N155="zákl. přenesená",J155,0)</f>
        <v>0</v>
      </c>
      <c r="BH155" s="295">
        <f>IF(N155="sníž. přenesená",J155,0)</f>
        <v>0</v>
      </c>
      <c r="BI155" s="295">
        <f>IF(N155="nulová",J155,0)</f>
        <v>0</v>
      </c>
      <c r="BJ155" s="199" t="s">
        <v>85</v>
      </c>
      <c r="BK155" s="295">
        <f>ROUND(I155*H155,2)</f>
        <v>10032.56</v>
      </c>
      <c r="BL155" s="199" t="s">
        <v>179</v>
      </c>
      <c r="BM155" s="244" t="s">
        <v>193</v>
      </c>
    </row>
    <row r="156" spans="2:65" s="318" customFormat="1">
      <c r="B156" s="317"/>
      <c r="D156" s="296" t="s">
        <v>140</v>
      </c>
      <c r="E156" s="319" t="s">
        <v>1</v>
      </c>
      <c r="F156" s="320" t="s">
        <v>194</v>
      </c>
      <c r="H156" s="319" t="s">
        <v>1</v>
      </c>
      <c r="I156" s="321"/>
      <c r="L156" s="317"/>
      <c r="M156" s="322"/>
      <c r="T156" s="323"/>
      <c r="AT156" s="319" t="s">
        <v>140</v>
      </c>
      <c r="AU156" s="319" t="s">
        <v>87</v>
      </c>
      <c r="AV156" s="318" t="s">
        <v>85</v>
      </c>
      <c r="AW156" s="318" t="s">
        <v>32</v>
      </c>
      <c r="AX156" s="318" t="s">
        <v>77</v>
      </c>
      <c r="AY156" s="319" t="s">
        <v>128</v>
      </c>
    </row>
    <row r="157" spans="2:65" s="302" customFormat="1">
      <c r="B157" s="301"/>
      <c r="D157" s="296" t="s">
        <v>140</v>
      </c>
      <c r="E157" s="303" t="s">
        <v>1</v>
      </c>
      <c r="F157" s="304" t="s">
        <v>195</v>
      </c>
      <c r="H157" s="305">
        <v>95</v>
      </c>
      <c r="I157" s="306"/>
      <c r="L157" s="301"/>
      <c r="M157" s="307"/>
      <c r="T157" s="308"/>
      <c r="AT157" s="303" t="s">
        <v>140</v>
      </c>
      <c r="AU157" s="303" t="s">
        <v>87</v>
      </c>
      <c r="AV157" s="302" t="s">
        <v>87</v>
      </c>
      <c r="AW157" s="302" t="s">
        <v>32</v>
      </c>
      <c r="AX157" s="302" t="s">
        <v>85</v>
      </c>
      <c r="AY157" s="303" t="s">
        <v>128</v>
      </c>
    </row>
    <row r="158" spans="2:65" s="209" customFormat="1" ht="24.2" customHeight="1">
      <c r="B158" s="284"/>
      <c r="C158" s="285" t="s">
        <v>196</v>
      </c>
      <c r="D158" s="285" t="s">
        <v>131</v>
      </c>
      <c r="E158" s="286" t="s">
        <v>197</v>
      </c>
      <c r="F158" s="287" t="s">
        <v>198</v>
      </c>
      <c r="G158" s="288" t="s">
        <v>192</v>
      </c>
      <c r="H158" s="289">
        <v>47.5</v>
      </c>
      <c r="I158" s="290">
        <v>419.30213401600002</v>
      </c>
      <c r="J158" s="290">
        <f>ROUND(I158*H158,2)</f>
        <v>19916.849999999999</v>
      </c>
      <c r="K158" s="287" t="s">
        <v>135</v>
      </c>
      <c r="L158" s="208"/>
      <c r="M158" s="291" t="s">
        <v>1</v>
      </c>
      <c r="N158" s="292" t="s">
        <v>42</v>
      </c>
      <c r="P158" s="293">
        <f>O158*H158</f>
        <v>0</v>
      </c>
      <c r="Q158" s="293">
        <v>1.5E-3</v>
      </c>
      <c r="R158" s="293">
        <f>Q158*H158</f>
        <v>7.1250000000000008E-2</v>
      </c>
      <c r="S158" s="293">
        <v>0</v>
      </c>
      <c r="T158" s="294">
        <f>S158*H158</f>
        <v>0</v>
      </c>
      <c r="AR158" s="244" t="s">
        <v>179</v>
      </c>
      <c r="AT158" s="244" t="s">
        <v>131</v>
      </c>
      <c r="AU158" s="244" t="s">
        <v>87</v>
      </c>
      <c r="AY158" s="199" t="s">
        <v>128</v>
      </c>
      <c r="BE158" s="295">
        <f>IF(N158="základní",J158,0)</f>
        <v>19916.849999999999</v>
      </c>
      <c r="BF158" s="295">
        <f>IF(N158="snížená",J158,0)</f>
        <v>0</v>
      </c>
      <c r="BG158" s="295">
        <f>IF(N158="zákl. přenesená",J158,0)</f>
        <v>0</v>
      </c>
      <c r="BH158" s="295">
        <f>IF(N158="sníž. přenesená",J158,0)</f>
        <v>0</v>
      </c>
      <c r="BI158" s="295">
        <f>IF(N158="nulová",J158,0)</f>
        <v>0</v>
      </c>
      <c r="BJ158" s="199" t="s">
        <v>85</v>
      </c>
      <c r="BK158" s="295">
        <f>ROUND(I158*H158,2)</f>
        <v>19916.849999999999</v>
      </c>
      <c r="BL158" s="199" t="s">
        <v>179</v>
      </c>
      <c r="BM158" s="244" t="s">
        <v>199</v>
      </c>
    </row>
    <row r="159" spans="2:65" s="318" customFormat="1" ht="22.5">
      <c r="B159" s="317"/>
      <c r="D159" s="296" t="s">
        <v>140</v>
      </c>
      <c r="E159" s="319" t="s">
        <v>1</v>
      </c>
      <c r="F159" s="320" t="s">
        <v>200</v>
      </c>
      <c r="H159" s="319" t="s">
        <v>1</v>
      </c>
      <c r="I159" s="321"/>
      <c r="L159" s="317"/>
      <c r="M159" s="322"/>
      <c r="T159" s="323"/>
      <c r="AT159" s="319" t="s">
        <v>140</v>
      </c>
      <c r="AU159" s="319" t="s">
        <v>87</v>
      </c>
      <c r="AV159" s="318" t="s">
        <v>85</v>
      </c>
      <c r="AW159" s="318" t="s">
        <v>32</v>
      </c>
      <c r="AX159" s="318" t="s">
        <v>77</v>
      </c>
      <c r="AY159" s="319" t="s">
        <v>128</v>
      </c>
    </row>
    <row r="160" spans="2:65" s="302" customFormat="1">
      <c r="B160" s="301"/>
      <c r="D160" s="296" t="s">
        <v>140</v>
      </c>
      <c r="E160" s="303" t="s">
        <v>1</v>
      </c>
      <c r="F160" s="304" t="s">
        <v>201</v>
      </c>
      <c r="H160" s="305">
        <v>47.5</v>
      </c>
      <c r="I160" s="306"/>
      <c r="L160" s="301"/>
      <c r="M160" s="307"/>
      <c r="T160" s="308"/>
      <c r="AT160" s="303" t="s">
        <v>140</v>
      </c>
      <c r="AU160" s="303" t="s">
        <v>87</v>
      </c>
      <c r="AV160" s="302" t="s">
        <v>87</v>
      </c>
      <c r="AW160" s="302" t="s">
        <v>32</v>
      </c>
      <c r="AX160" s="302" t="s">
        <v>85</v>
      </c>
      <c r="AY160" s="303" t="s">
        <v>128</v>
      </c>
    </row>
    <row r="161" spans="2:65" s="209" customFormat="1" ht="24.2" customHeight="1">
      <c r="B161" s="284"/>
      <c r="C161" s="285" t="s">
        <v>202</v>
      </c>
      <c r="D161" s="285" t="s">
        <v>131</v>
      </c>
      <c r="E161" s="286" t="s">
        <v>203</v>
      </c>
      <c r="F161" s="287" t="s">
        <v>204</v>
      </c>
      <c r="G161" s="288" t="s">
        <v>178</v>
      </c>
      <c r="H161" s="289">
        <v>1859.13</v>
      </c>
      <c r="I161" s="290">
        <v>280</v>
      </c>
      <c r="J161" s="290">
        <f>ROUND(I161*H161,2)</f>
        <v>520556.4</v>
      </c>
      <c r="K161" s="287" t="s">
        <v>135</v>
      </c>
      <c r="L161" s="208"/>
      <c r="M161" s="291" t="s">
        <v>1</v>
      </c>
      <c r="N161" s="292" t="s">
        <v>42</v>
      </c>
      <c r="P161" s="293">
        <f>O161*H161</f>
        <v>0</v>
      </c>
      <c r="Q161" s="293">
        <v>3.0000000000000001E-5</v>
      </c>
      <c r="R161" s="293">
        <f>Q161*H161</f>
        <v>5.5773900000000001E-2</v>
      </c>
      <c r="S161" s="293">
        <v>0</v>
      </c>
      <c r="T161" s="294">
        <f>S161*H161</f>
        <v>0</v>
      </c>
      <c r="AR161" s="244" t="s">
        <v>179</v>
      </c>
      <c r="AT161" s="244" t="s">
        <v>131</v>
      </c>
      <c r="AU161" s="244" t="s">
        <v>87</v>
      </c>
      <c r="AY161" s="199" t="s">
        <v>128</v>
      </c>
      <c r="BE161" s="295">
        <f>IF(N161="základní",J161,0)</f>
        <v>520556.4</v>
      </c>
      <c r="BF161" s="295">
        <f>IF(N161="snížená",J161,0)</f>
        <v>0</v>
      </c>
      <c r="BG161" s="295">
        <f>IF(N161="zákl. přenesená",J161,0)</f>
        <v>0</v>
      </c>
      <c r="BH161" s="295">
        <f>IF(N161="sníž. přenesená",J161,0)</f>
        <v>0</v>
      </c>
      <c r="BI161" s="295">
        <f>IF(N161="nulová",J161,0)</f>
        <v>0</v>
      </c>
      <c r="BJ161" s="199" t="s">
        <v>85</v>
      </c>
      <c r="BK161" s="295">
        <f>ROUND(I161*H161,2)</f>
        <v>520556.4</v>
      </c>
      <c r="BL161" s="199" t="s">
        <v>179</v>
      </c>
      <c r="BM161" s="244" t="s">
        <v>205</v>
      </c>
    </row>
    <row r="162" spans="2:65" s="209" customFormat="1" ht="19.5">
      <c r="B162" s="208"/>
      <c r="D162" s="296" t="s">
        <v>138</v>
      </c>
      <c r="F162" s="297" t="s">
        <v>206</v>
      </c>
      <c r="I162" s="298"/>
      <c r="L162" s="208"/>
      <c r="M162" s="299"/>
      <c r="T162" s="300"/>
      <c r="AT162" s="199" t="s">
        <v>138</v>
      </c>
      <c r="AU162" s="199" t="s">
        <v>87</v>
      </c>
    </row>
    <row r="163" spans="2:65" s="318" customFormat="1">
      <c r="B163" s="317"/>
      <c r="D163" s="296" t="s">
        <v>140</v>
      </c>
      <c r="E163" s="319" t="s">
        <v>1</v>
      </c>
      <c r="F163" s="320" t="s">
        <v>207</v>
      </c>
      <c r="H163" s="319" t="s">
        <v>1</v>
      </c>
      <c r="I163" s="321"/>
      <c r="L163" s="317"/>
      <c r="M163" s="322"/>
      <c r="T163" s="323"/>
      <c r="AT163" s="319" t="s">
        <v>140</v>
      </c>
      <c r="AU163" s="319" t="s">
        <v>87</v>
      </c>
      <c r="AV163" s="318" t="s">
        <v>85</v>
      </c>
      <c r="AW163" s="318" t="s">
        <v>32</v>
      </c>
      <c r="AX163" s="318" t="s">
        <v>77</v>
      </c>
      <c r="AY163" s="319" t="s">
        <v>128</v>
      </c>
    </row>
    <row r="164" spans="2:65" s="318" customFormat="1">
      <c r="B164" s="317"/>
      <c r="D164" s="296" t="s">
        <v>140</v>
      </c>
      <c r="E164" s="319" t="s">
        <v>1</v>
      </c>
      <c r="F164" s="320" t="s">
        <v>208</v>
      </c>
      <c r="H164" s="319" t="s">
        <v>1</v>
      </c>
      <c r="I164" s="321"/>
      <c r="L164" s="317"/>
      <c r="M164" s="322"/>
      <c r="T164" s="323"/>
      <c r="AT164" s="319" t="s">
        <v>140</v>
      </c>
      <c r="AU164" s="319" t="s">
        <v>87</v>
      </c>
      <c r="AV164" s="318" t="s">
        <v>85</v>
      </c>
      <c r="AW164" s="318" t="s">
        <v>32</v>
      </c>
      <c r="AX164" s="318" t="s">
        <v>77</v>
      </c>
      <c r="AY164" s="319" t="s">
        <v>128</v>
      </c>
    </row>
    <row r="165" spans="2:65" s="302" customFormat="1">
      <c r="B165" s="301"/>
      <c r="D165" s="296" t="s">
        <v>140</v>
      </c>
      <c r="E165" s="303" t="s">
        <v>1</v>
      </c>
      <c r="F165" s="304" t="s">
        <v>186</v>
      </c>
      <c r="H165" s="305">
        <v>1755.65</v>
      </c>
      <c r="I165" s="306"/>
      <c r="L165" s="301"/>
      <c r="M165" s="307"/>
      <c r="T165" s="308"/>
      <c r="AT165" s="303" t="s">
        <v>140</v>
      </c>
      <c r="AU165" s="303" t="s">
        <v>87</v>
      </c>
      <c r="AV165" s="302" t="s">
        <v>87</v>
      </c>
      <c r="AW165" s="302" t="s">
        <v>32</v>
      </c>
      <c r="AX165" s="302" t="s">
        <v>77</v>
      </c>
      <c r="AY165" s="303" t="s">
        <v>128</v>
      </c>
    </row>
    <row r="166" spans="2:65" s="318" customFormat="1">
      <c r="B166" s="317"/>
      <c r="D166" s="296" t="s">
        <v>140</v>
      </c>
      <c r="E166" s="319" t="s">
        <v>1</v>
      </c>
      <c r="F166" s="320" t="s">
        <v>209</v>
      </c>
      <c r="H166" s="319" t="s">
        <v>1</v>
      </c>
      <c r="I166" s="321"/>
      <c r="L166" s="317"/>
      <c r="M166" s="322"/>
      <c r="T166" s="323"/>
      <c r="AT166" s="319" t="s">
        <v>140</v>
      </c>
      <c r="AU166" s="319" t="s">
        <v>87</v>
      </c>
      <c r="AV166" s="318" t="s">
        <v>85</v>
      </c>
      <c r="AW166" s="318" t="s">
        <v>32</v>
      </c>
      <c r="AX166" s="318" t="s">
        <v>77</v>
      </c>
      <c r="AY166" s="319" t="s">
        <v>128</v>
      </c>
    </row>
    <row r="167" spans="2:65" s="302" customFormat="1">
      <c r="B167" s="301"/>
      <c r="D167" s="296" t="s">
        <v>140</v>
      </c>
      <c r="E167" s="303" t="s">
        <v>1</v>
      </c>
      <c r="F167" s="304" t="s">
        <v>210</v>
      </c>
      <c r="H167" s="305">
        <v>73</v>
      </c>
      <c r="I167" s="306"/>
      <c r="L167" s="301"/>
      <c r="M167" s="307"/>
      <c r="T167" s="308"/>
      <c r="AT167" s="303" t="s">
        <v>140</v>
      </c>
      <c r="AU167" s="303" t="s">
        <v>87</v>
      </c>
      <c r="AV167" s="302" t="s">
        <v>87</v>
      </c>
      <c r="AW167" s="302" t="s">
        <v>32</v>
      </c>
      <c r="AX167" s="302" t="s">
        <v>77</v>
      </c>
      <c r="AY167" s="303" t="s">
        <v>128</v>
      </c>
    </row>
    <row r="168" spans="2:65" s="318" customFormat="1">
      <c r="B168" s="317"/>
      <c r="D168" s="296" t="s">
        <v>140</v>
      </c>
      <c r="E168" s="319" t="s">
        <v>1</v>
      </c>
      <c r="F168" s="320" t="s">
        <v>211</v>
      </c>
      <c r="H168" s="319" t="s">
        <v>1</v>
      </c>
      <c r="I168" s="321"/>
      <c r="L168" s="317"/>
      <c r="M168" s="322"/>
      <c r="T168" s="323"/>
      <c r="AT168" s="319" t="s">
        <v>140</v>
      </c>
      <c r="AU168" s="319" t="s">
        <v>87</v>
      </c>
      <c r="AV168" s="318" t="s">
        <v>85</v>
      </c>
      <c r="AW168" s="318" t="s">
        <v>32</v>
      </c>
      <c r="AX168" s="318" t="s">
        <v>77</v>
      </c>
      <c r="AY168" s="319" t="s">
        <v>128</v>
      </c>
    </row>
    <row r="169" spans="2:65" s="302" customFormat="1">
      <c r="B169" s="301"/>
      <c r="D169" s="296" t="s">
        <v>140</v>
      </c>
      <c r="E169" s="303" t="s">
        <v>1</v>
      </c>
      <c r="F169" s="304" t="s">
        <v>212</v>
      </c>
      <c r="H169" s="305">
        <v>30.48</v>
      </c>
      <c r="I169" s="306"/>
      <c r="L169" s="301"/>
      <c r="M169" s="307"/>
      <c r="T169" s="308"/>
      <c r="AT169" s="303" t="s">
        <v>140</v>
      </c>
      <c r="AU169" s="303" t="s">
        <v>87</v>
      </c>
      <c r="AV169" s="302" t="s">
        <v>87</v>
      </c>
      <c r="AW169" s="302" t="s">
        <v>32</v>
      </c>
      <c r="AX169" s="302" t="s">
        <v>77</v>
      </c>
      <c r="AY169" s="303" t="s">
        <v>128</v>
      </c>
    </row>
    <row r="170" spans="2:65" s="310" customFormat="1">
      <c r="B170" s="309"/>
      <c r="D170" s="296" t="s">
        <v>140</v>
      </c>
      <c r="E170" s="311" t="s">
        <v>1</v>
      </c>
      <c r="F170" s="312" t="s">
        <v>141</v>
      </c>
      <c r="H170" s="313">
        <v>1859.13</v>
      </c>
      <c r="I170" s="314"/>
      <c r="L170" s="309"/>
      <c r="M170" s="315"/>
      <c r="T170" s="316"/>
      <c r="AT170" s="311" t="s">
        <v>140</v>
      </c>
      <c r="AU170" s="311" t="s">
        <v>87</v>
      </c>
      <c r="AV170" s="310" t="s">
        <v>136</v>
      </c>
      <c r="AW170" s="310" t="s">
        <v>32</v>
      </c>
      <c r="AX170" s="310" t="s">
        <v>85</v>
      </c>
      <c r="AY170" s="311" t="s">
        <v>128</v>
      </c>
    </row>
    <row r="171" spans="2:65" s="209" customFormat="1" ht="24.2" customHeight="1">
      <c r="B171" s="284"/>
      <c r="C171" s="324" t="s">
        <v>213</v>
      </c>
      <c r="D171" s="324" t="s">
        <v>214</v>
      </c>
      <c r="E171" s="325" t="s">
        <v>215</v>
      </c>
      <c r="F171" s="326" t="s">
        <v>216</v>
      </c>
      <c r="G171" s="327" t="s">
        <v>178</v>
      </c>
      <c r="H171" s="328">
        <v>2323.913</v>
      </c>
      <c r="I171" s="329">
        <v>350</v>
      </c>
      <c r="J171" s="329">
        <f>ROUND(I171*H171,2)</f>
        <v>813369.55</v>
      </c>
      <c r="K171" s="326" t="s">
        <v>147</v>
      </c>
      <c r="L171" s="330"/>
      <c r="M171" s="331" t="s">
        <v>1</v>
      </c>
      <c r="N171" s="332" t="s">
        <v>42</v>
      </c>
      <c r="P171" s="293">
        <f>O171*H171</f>
        <v>0</v>
      </c>
      <c r="Q171" s="293">
        <v>1.9E-3</v>
      </c>
      <c r="R171" s="293">
        <f>Q171*H171</f>
        <v>4.4154346999999996</v>
      </c>
      <c r="S171" s="293">
        <v>0</v>
      </c>
      <c r="T171" s="294">
        <f>S171*H171</f>
        <v>0</v>
      </c>
      <c r="AR171" s="244" t="s">
        <v>217</v>
      </c>
      <c r="AT171" s="244" t="s">
        <v>214</v>
      </c>
      <c r="AU171" s="244" t="s">
        <v>87</v>
      </c>
      <c r="AY171" s="199" t="s">
        <v>128</v>
      </c>
      <c r="BE171" s="295">
        <f>IF(N171="základní",J171,0)</f>
        <v>813369.55</v>
      </c>
      <c r="BF171" s="295">
        <f>IF(N171="snížená",J171,0)</f>
        <v>0</v>
      </c>
      <c r="BG171" s="295">
        <f>IF(N171="zákl. přenesená",J171,0)</f>
        <v>0</v>
      </c>
      <c r="BH171" s="295">
        <f>IF(N171="sníž. přenesená",J171,0)</f>
        <v>0</v>
      </c>
      <c r="BI171" s="295">
        <f>IF(N171="nulová",J171,0)</f>
        <v>0</v>
      </c>
      <c r="BJ171" s="199" t="s">
        <v>85</v>
      </c>
      <c r="BK171" s="295">
        <f>ROUND(I171*H171,2)</f>
        <v>813369.55</v>
      </c>
      <c r="BL171" s="199" t="s">
        <v>179</v>
      </c>
      <c r="BM171" s="244" t="s">
        <v>218</v>
      </c>
    </row>
    <row r="172" spans="2:65" s="302" customFormat="1">
      <c r="B172" s="301"/>
      <c r="D172" s="296" t="s">
        <v>140</v>
      </c>
      <c r="E172" s="303" t="s">
        <v>1</v>
      </c>
      <c r="F172" s="304" t="s">
        <v>219</v>
      </c>
      <c r="H172" s="305">
        <v>2323.913</v>
      </c>
      <c r="I172" s="306"/>
      <c r="L172" s="301"/>
      <c r="M172" s="307"/>
      <c r="T172" s="308"/>
      <c r="AT172" s="303" t="s">
        <v>140</v>
      </c>
      <c r="AU172" s="303" t="s">
        <v>87</v>
      </c>
      <c r="AV172" s="302" t="s">
        <v>87</v>
      </c>
      <c r="AW172" s="302" t="s">
        <v>32</v>
      </c>
      <c r="AX172" s="302" t="s">
        <v>85</v>
      </c>
      <c r="AY172" s="303" t="s">
        <v>128</v>
      </c>
    </row>
    <row r="173" spans="2:65" s="209" customFormat="1" ht="21.75" customHeight="1">
      <c r="B173" s="284"/>
      <c r="C173" s="285" t="s">
        <v>220</v>
      </c>
      <c r="D173" s="285" t="s">
        <v>131</v>
      </c>
      <c r="E173" s="286" t="s">
        <v>221</v>
      </c>
      <c r="F173" s="287" t="s">
        <v>222</v>
      </c>
      <c r="G173" s="288" t="s">
        <v>178</v>
      </c>
      <c r="H173" s="289">
        <v>2194.5630000000001</v>
      </c>
      <c r="I173" s="290">
        <v>30</v>
      </c>
      <c r="J173" s="290">
        <f>ROUND(I173*H173,2)</f>
        <v>65836.89</v>
      </c>
      <c r="K173" s="287" t="s">
        <v>147</v>
      </c>
      <c r="L173" s="208"/>
      <c r="M173" s="291" t="s">
        <v>1</v>
      </c>
      <c r="N173" s="292" t="s">
        <v>42</v>
      </c>
      <c r="P173" s="293">
        <f>O173*H173</f>
        <v>0</v>
      </c>
      <c r="Q173" s="293">
        <v>0</v>
      </c>
      <c r="R173" s="293">
        <f>Q173*H173</f>
        <v>0</v>
      </c>
      <c r="S173" s="293">
        <v>3.2000000000000002E-3</v>
      </c>
      <c r="T173" s="294">
        <f>S173*H173</f>
        <v>7.0226016000000007</v>
      </c>
      <c r="AR173" s="244" t="s">
        <v>179</v>
      </c>
      <c r="AT173" s="244" t="s">
        <v>131</v>
      </c>
      <c r="AU173" s="244" t="s">
        <v>87</v>
      </c>
      <c r="AY173" s="199" t="s">
        <v>128</v>
      </c>
      <c r="BE173" s="295">
        <f>IF(N173="základní",J173,0)</f>
        <v>65836.89</v>
      </c>
      <c r="BF173" s="295">
        <f>IF(N173="snížená",J173,0)</f>
        <v>0</v>
      </c>
      <c r="BG173" s="295">
        <f>IF(N173="zákl. přenesená",J173,0)</f>
        <v>0</v>
      </c>
      <c r="BH173" s="295">
        <f>IF(N173="sníž. přenesená",J173,0)</f>
        <v>0</v>
      </c>
      <c r="BI173" s="295">
        <f>IF(N173="nulová",J173,0)</f>
        <v>0</v>
      </c>
      <c r="BJ173" s="199" t="s">
        <v>85</v>
      </c>
      <c r="BK173" s="295">
        <f>ROUND(I173*H173,2)</f>
        <v>65836.89</v>
      </c>
      <c r="BL173" s="199" t="s">
        <v>179</v>
      </c>
      <c r="BM173" s="244" t="s">
        <v>223</v>
      </c>
    </row>
    <row r="174" spans="2:65" s="318" customFormat="1" ht="22.5">
      <c r="B174" s="317"/>
      <c r="D174" s="296" t="s">
        <v>140</v>
      </c>
      <c r="E174" s="319" t="s">
        <v>1</v>
      </c>
      <c r="F174" s="320" t="s">
        <v>224</v>
      </c>
      <c r="H174" s="319" t="s">
        <v>1</v>
      </c>
      <c r="I174" s="321"/>
      <c r="L174" s="317"/>
      <c r="M174" s="322"/>
      <c r="T174" s="323"/>
      <c r="AT174" s="319" t="s">
        <v>140</v>
      </c>
      <c r="AU174" s="319" t="s">
        <v>87</v>
      </c>
      <c r="AV174" s="318" t="s">
        <v>85</v>
      </c>
      <c r="AW174" s="318" t="s">
        <v>32</v>
      </c>
      <c r="AX174" s="318" t="s">
        <v>77</v>
      </c>
      <c r="AY174" s="319" t="s">
        <v>128</v>
      </c>
    </row>
    <row r="175" spans="2:65" s="318" customFormat="1">
      <c r="B175" s="317"/>
      <c r="D175" s="296" t="s">
        <v>140</v>
      </c>
      <c r="E175" s="319" t="s">
        <v>1</v>
      </c>
      <c r="F175" s="320" t="s">
        <v>225</v>
      </c>
      <c r="H175" s="319" t="s">
        <v>1</v>
      </c>
      <c r="I175" s="321"/>
      <c r="L175" s="317"/>
      <c r="M175" s="322"/>
      <c r="T175" s="323"/>
      <c r="AT175" s="319" t="s">
        <v>140</v>
      </c>
      <c r="AU175" s="319" t="s">
        <v>87</v>
      </c>
      <c r="AV175" s="318" t="s">
        <v>85</v>
      </c>
      <c r="AW175" s="318" t="s">
        <v>32</v>
      </c>
      <c r="AX175" s="318" t="s">
        <v>77</v>
      </c>
      <c r="AY175" s="319" t="s">
        <v>128</v>
      </c>
    </row>
    <row r="176" spans="2:65" s="302" customFormat="1">
      <c r="B176" s="301"/>
      <c r="D176" s="296" t="s">
        <v>140</v>
      </c>
      <c r="E176" s="303" t="s">
        <v>1</v>
      </c>
      <c r="F176" s="304" t="s">
        <v>186</v>
      </c>
      <c r="H176" s="305">
        <v>1755.65</v>
      </c>
      <c r="I176" s="306"/>
      <c r="L176" s="301"/>
      <c r="M176" s="307"/>
      <c r="T176" s="308"/>
      <c r="AT176" s="303" t="s">
        <v>140</v>
      </c>
      <c r="AU176" s="303" t="s">
        <v>87</v>
      </c>
      <c r="AV176" s="302" t="s">
        <v>87</v>
      </c>
      <c r="AW176" s="302" t="s">
        <v>32</v>
      </c>
      <c r="AX176" s="302" t="s">
        <v>77</v>
      </c>
      <c r="AY176" s="303" t="s">
        <v>128</v>
      </c>
    </row>
    <row r="177" spans="2:65" s="318" customFormat="1">
      <c r="B177" s="317"/>
      <c r="D177" s="296" t="s">
        <v>140</v>
      </c>
      <c r="E177" s="319" t="s">
        <v>1</v>
      </c>
      <c r="F177" s="320" t="s">
        <v>226</v>
      </c>
      <c r="H177" s="319" t="s">
        <v>1</v>
      </c>
      <c r="I177" s="321"/>
      <c r="L177" s="317"/>
      <c r="M177" s="322"/>
      <c r="T177" s="323"/>
      <c r="AT177" s="319" t="s">
        <v>140</v>
      </c>
      <c r="AU177" s="319" t="s">
        <v>87</v>
      </c>
      <c r="AV177" s="318" t="s">
        <v>85</v>
      </c>
      <c r="AW177" s="318" t="s">
        <v>32</v>
      </c>
      <c r="AX177" s="318" t="s">
        <v>77</v>
      </c>
      <c r="AY177" s="319" t="s">
        <v>128</v>
      </c>
    </row>
    <row r="178" spans="2:65" s="302" customFormat="1">
      <c r="B178" s="301"/>
      <c r="D178" s="296" t="s">
        <v>140</v>
      </c>
      <c r="E178" s="303" t="s">
        <v>1</v>
      </c>
      <c r="F178" s="304" t="s">
        <v>227</v>
      </c>
      <c r="H178" s="305">
        <v>438.91300000000001</v>
      </c>
      <c r="I178" s="306"/>
      <c r="L178" s="301"/>
      <c r="M178" s="307"/>
      <c r="T178" s="308"/>
      <c r="AT178" s="303" t="s">
        <v>140</v>
      </c>
      <c r="AU178" s="303" t="s">
        <v>87</v>
      </c>
      <c r="AV178" s="302" t="s">
        <v>87</v>
      </c>
      <c r="AW178" s="302" t="s">
        <v>32</v>
      </c>
      <c r="AX178" s="302" t="s">
        <v>77</v>
      </c>
      <c r="AY178" s="303" t="s">
        <v>128</v>
      </c>
    </row>
    <row r="179" spans="2:65" s="310" customFormat="1">
      <c r="B179" s="309"/>
      <c r="D179" s="296" t="s">
        <v>140</v>
      </c>
      <c r="E179" s="311" t="s">
        <v>1</v>
      </c>
      <c r="F179" s="312" t="s">
        <v>141</v>
      </c>
      <c r="H179" s="313">
        <v>2194.5630000000001</v>
      </c>
      <c r="I179" s="314"/>
      <c r="L179" s="309"/>
      <c r="M179" s="315"/>
      <c r="T179" s="316"/>
      <c r="AT179" s="311" t="s">
        <v>140</v>
      </c>
      <c r="AU179" s="311" t="s">
        <v>87</v>
      </c>
      <c r="AV179" s="310" t="s">
        <v>136</v>
      </c>
      <c r="AW179" s="310" t="s">
        <v>32</v>
      </c>
      <c r="AX179" s="310" t="s">
        <v>85</v>
      </c>
      <c r="AY179" s="311" t="s">
        <v>128</v>
      </c>
    </row>
    <row r="180" spans="2:65" s="209" customFormat="1" ht="37.9" customHeight="1">
      <c r="B180" s="284"/>
      <c r="C180" s="285" t="s">
        <v>8</v>
      </c>
      <c r="D180" s="285" t="s">
        <v>131</v>
      </c>
      <c r="E180" s="286" t="s">
        <v>228</v>
      </c>
      <c r="F180" s="287" t="s">
        <v>229</v>
      </c>
      <c r="G180" s="288" t="s">
        <v>192</v>
      </c>
      <c r="H180" s="289">
        <v>76.2</v>
      </c>
      <c r="I180" s="290">
        <v>193.16762284800001</v>
      </c>
      <c r="J180" s="290">
        <f>ROUND(I180*H180,2)</f>
        <v>14719.37</v>
      </c>
      <c r="K180" s="287" t="s">
        <v>147</v>
      </c>
      <c r="L180" s="208"/>
      <c r="M180" s="291" t="s">
        <v>1</v>
      </c>
      <c r="N180" s="292" t="s">
        <v>42</v>
      </c>
      <c r="P180" s="293">
        <f>O180*H180</f>
        <v>0</v>
      </c>
      <c r="Q180" s="293">
        <v>5.9999999999999995E-4</v>
      </c>
      <c r="R180" s="293">
        <f>Q180*H180</f>
        <v>4.5719999999999997E-2</v>
      </c>
      <c r="S180" s="293">
        <v>0</v>
      </c>
      <c r="T180" s="294">
        <f>S180*H180</f>
        <v>0</v>
      </c>
      <c r="AR180" s="244" t="s">
        <v>179</v>
      </c>
      <c r="AT180" s="244" t="s">
        <v>131</v>
      </c>
      <c r="AU180" s="244" t="s">
        <v>87</v>
      </c>
      <c r="AY180" s="199" t="s">
        <v>128</v>
      </c>
      <c r="BE180" s="295">
        <f>IF(N180="základní",J180,0)</f>
        <v>14719.37</v>
      </c>
      <c r="BF180" s="295">
        <f>IF(N180="snížená",J180,0)</f>
        <v>0</v>
      </c>
      <c r="BG180" s="295">
        <f>IF(N180="zákl. přenesená",J180,0)</f>
        <v>0</v>
      </c>
      <c r="BH180" s="295">
        <f>IF(N180="sníž. přenesená",J180,0)</f>
        <v>0</v>
      </c>
      <c r="BI180" s="295">
        <f>IF(N180="nulová",J180,0)</f>
        <v>0</v>
      </c>
      <c r="BJ180" s="199" t="s">
        <v>85</v>
      </c>
      <c r="BK180" s="295">
        <f>ROUND(I180*H180,2)</f>
        <v>14719.37</v>
      </c>
      <c r="BL180" s="199" t="s">
        <v>179</v>
      </c>
      <c r="BM180" s="244" t="s">
        <v>230</v>
      </c>
    </row>
    <row r="181" spans="2:65" s="318" customFormat="1">
      <c r="B181" s="317"/>
      <c r="D181" s="296" t="s">
        <v>140</v>
      </c>
      <c r="E181" s="319" t="s">
        <v>1</v>
      </c>
      <c r="F181" s="320" t="s">
        <v>194</v>
      </c>
      <c r="H181" s="319" t="s">
        <v>1</v>
      </c>
      <c r="I181" s="321"/>
      <c r="L181" s="317"/>
      <c r="M181" s="322"/>
      <c r="T181" s="323"/>
      <c r="AT181" s="319" t="s">
        <v>140</v>
      </c>
      <c r="AU181" s="319" t="s">
        <v>87</v>
      </c>
      <c r="AV181" s="318" t="s">
        <v>85</v>
      </c>
      <c r="AW181" s="318" t="s">
        <v>32</v>
      </c>
      <c r="AX181" s="318" t="s">
        <v>77</v>
      </c>
      <c r="AY181" s="319" t="s">
        <v>128</v>
      </c>
    </row>
    <row r="182" spans="2:65" s="302" customFormat="1">
      <c r="B182" s="301"/>
      <c r="D182" s="296" t="s">
        <v>140</v>
      </c>
      <c r="E182" s="303" t="s">
        <v>1</v>
      </c>
      <c r="F182" s="304" t="s">
        <v>231</v>
      </c>
      <c r="H182" s="305">
        <v>76.2</v>
      </c>
      <c r="I182" s="306"/>
      <c r="L182" s="301"/>
      <c r="M182" s="307"/>
      <c r="T182" s="308"/>
      <c r="AT182" s="303" t="s">
        <v>140</v>
      </c>
      <c r="AU182" s="303" t="s">
        <v>87</v>
      </c>
      <c r="AV182" s="302" t="s">
        <v>87</v>
      </c>
      <c r="AW182" s="302" t="s">
        <v>32</v>
      </c>
      <c r="AX182" s="302" t="s">
        <v>85</v>
      </c>
      <c r="AY182" s="303" t="s">
        <v>128</v>
      </c>
    </row>
    <row r="183" spans="2:65" s="209" customFormat="1" ht="37.9" customHeight="1">
      <c r="B183" s="284"/>
      <c r="C183" s="285" t="s">
        <v>179</v>
      </c>
      <c r="D183" s="285" t="s">
        <v>131</v>
      </c>
      <c r="E183" s="286" t="s">
        <v>232</v>
      </c>
      <c r="F183" s="287" t="s">
        <v>233</v>
      </c>
      <c r="G183" s="288" t="s">
        <v>192</v>
      </c>
      <c r="H183" s="289">
        <v>76.2</v>
      </c>
      <c r="I183" s="290">
        <v>193.16762284800001</v>
      </c>
      <c r="J183" s="290">
        <f>ROUND(I183*H183,2)</f>
        <v>14719.37</v>
      </c>
      <c r="K183" s="287" t="s">
        <v>147</v>
      </c>
      <c r="L183" s="208"/>
      <c r="M183" s="291" t="s">
        <v>1</v>
      </c>
      <c r="N183" s="292" t="s">
        <v>42</v>
      </c>
      <c r="P183" s="293">
        <f>O183*H183</f>
        <v>0</v>
      </c>
      <c r="Q183" s="293">
        <v>5.9999999999999995E-4</v>
      </c>
      <c r="R183" s="293">
        <f>Q183*H183</f>
        <v>4.5719999999999997E-2</v>
      </c>
      <c r="S183" s="293">
        <v>0</v>
      </c>
      <c r="T183" s="294">
        <f>S183*H183</f>
        <v>0</v>
      </c>
      <c r="AR183" s="244" t="s">
        <v>179</v>
      </c>
      <c r="AT183" s="244" t="s">
        <v>131</v>
      </c>
      <c r="AU183" s="244" t="s">
        <v>87</v>
      </c>
      <c r="AY183" s="199" t="s">
        <v>128</v>
      </c>
      <c r="BE183" s="295">
        <f>IF(N183="základní",J183,0)</f>
        <v>14719.37</v>
      </c>
      <c r="BF183" s="295">
        <f>IF(N183="snížená",J183,0)</f>
        <v>0</v>
      </c>
      <c r="BG183" s="295">
        <f>IF(N183="zákl. přenesená",J183,0)</f>
        <v>0</v>
      </c>
      <c r="BH183" s="295">
        <f>IF(N183="sníž. přenesená",J183,0)</f>
        <v>0</v>
      </c>
      <c r="BI183" s="295">
        <f>IF(N183="nulová",J183,0)</f>
        <v>0</v>
      </c>
      <c r="BJ183" s="199" t="s">
        <v>85</v>
      </c>
      <c r="BK183" s="295">
        <f>ROUND(I183*H183,2)</f>
        <v>14719.37</v>
      </c>
      <c r="BL183" s="199" t="s">
        <v>179</v>
      </c>
      <c r="BM183" s="244" t="s">
        <v>234</v>
      </c>
    </row>
    <row r="184" spans="2:65" s="318" customFormat="1">
      <c r="B184" s="317"/>
      <c r="D184" s="296" t="s">
        <v>140</v>
      </c>
      <c r="E184" s="319" t="s">
        <v>1</v>
      </c>
      <c r="F184" s="320" t="s">
        <v>194</v>
      </c>
      <c r="H184" s="319" t="s">
        <v>1</v>
      </c>
      <c r="I184" s="321"/>
      <c r="L184" s="317"/>
      <c r="M184" s="322"/>
      <c r="T184" s="323"/>
      <c r="AT184" s="319" t="s">
        <v>140</v>
      </c>
      <c r="AU184" s="319" t="s">
        <v>87</v>
      </c>
      <c r="AV184" s="318" t="s">
        <v>85</v>
      </c>
      <c r="AW184" s="318" t="s">
        <v>32</v>
      </c>
      <c r="AX184" s="318" t="s">
        <v>77</v>
      </c>
      <c r="AY184" s="319" t="s">
        <v>128</v>
      </c>
    </row>
    <row r="185" spans="2:65" s="302" customFormat="1">
      <c r="B185" s="301"/>
      <c r="D185" s="296" t="s">
        <v>140</v>
      </c>
      <c r="E185" s="303" t="s">
        <v>1</v>
      </c>
      <c r="F185" s="304" t="s">
        <v>231</v>
      </c>
      <c r="H185" s="305">
        <v>76.2</v>
      </c>
      <c r="I185" s="306"/>
      <c r="L185" s="301"/>
      <c r="M185" s="307"/>
      <c r="T185" s="308"/>
      <c r="AT185" s="303" t="s">
        <v>140</v>
      </c>
      <c r="AU185" s="303" t="s">
        <v>87</v>
      </c>
      <c r="AV185" s="302" t="s">
        <v>87</v>
      </c>
      <c r="AW185" s="302" t="s">
        <v>32</v>
      </c>
      <c r="AX185" s="302" t="s">
        <v>85</v>
      </c>
      <c r="AY185" s="303" t="s">
        <v>128</v>
      </c>
    </row>
    <row r="186" spans="2:65" s="209" customFormat="1" ht="33" customHeight="1">
      <c r="B186" s="284"/>
      <c r="C186" s="285" t="s">
        <v>235</v>
      </c>
      <c r="D186" s="285" t="s">
        <v>131</v>
      </c>
      <c r="E186" s="286" t="s">
        <v>236</v>
      </c>
      <c r="F186" s="287" t="s">
        <v>237</v>
      </c>
      <c r="G186" s="288" t="s">
        <v>178</v>
      </c>
      <c r="H186" s="289">
        <v>63.305</v>
      </c>
      <c r="I186" s="290">
        <v>850</v>
      </c>
      <c r="J186" s="290">
        <f>ROUND(I186*H186,2)</f>
        <v>53809.25</v>
      </c>
      <c r="K186" s="287" t="s">
        <v>147</v>
      </c>
      <c r="L186" s="208"/>
      <c r="M186" s="291" t="s">
        <v>1</v>
      </c>
      <c r="N186" s="292" t="s">
        <v>42</v>
      </c>
      <c r="P186" s="293">
        <f>O186*H186</f>
        <v>0</v>
      </c>
      <c r="Q186" s="293">
        <v>1.0800000000000001E-2</v>
      </c>
      <c r="R186" s="293">
        <f>Q186*H186</f>
        <v>0.68369400000000002</v>
      </c>
      <c r="S186" s="293">
        <v>0</v>
      </c>
      <c r="T186" s="294">
        <f>S186*H186</f>
        <v>0</v>
      </c>
      <c r="AR186" s="244" t="s">
        <v>179</v>
      </c>
      <c r="AT186" s="244" t="s">
        <v>131</v>
      </c>
      <c r="AU186" s="244" t="s">
        <v>87</v>
      </c>
      <c r="AY186" s="199" t="s">
        <v>128</v>
      </c>
      <c r="BE186" s="295">
        <f>IF(N186="základní",J186,0)</f>
        <v>53809.25</v>
      </c>
      <c r="BF186" s="295">
        <f>IF(N186="snížená",J186,0)</f>
        <v>0</v>
      </c>
      <c r="BG186" s="295">
        <f>IF(N186="zákl. přenesená",J186,0)</f>
        <v>0</v>
      </c>
      <c r="BH186" s="295">
        <f>IF(N186="sníž. přenesená",J186,0)</f>
        <v>0</v>
      </c>
      <c r="BI186" s="295">
        <f>IF(N186="nulová",J186,0)</f>
        <v>0</v>
      </c>
      <c r="BJ186" s="199" t="s">
        <v>85</v>
      </c>
      <c r="BK186" s="295">
        <f>ROUND(I186*H186,2)</f>
        <v>53809.25</v>
      </c>
      <c r="BL186" s="199" t="s">
        <v>179</v>
      </c>
      <c r="BM186" s="244" t="s">
        <v>238</v>
      </c>
    </row>
    <row r="187" spans="2:65" s="318" customFormat="1">
      <c r="B187" s="317"/>
      <c r="D187" s="296" t="s">
        <v>140</v>
      </c>
      <c r="E187" s="319" t="s">
        <v>1</v>
      </c>
      <c r="F187" s="320" t="s">
        <v>239</v>
      </c>
      <c r="H187" s="319" t="s">
        <v>1</v>
      </c>
      <c r="I187" s="321"/>
      <c r="L187" s="317"/>
      <c r="M187" s="322"/>
      <c r="T187" s="323"/>
      <c r="AT187" s="319" t="s">
        <v>140</v>
      </c>
      <c r="AU187" s="319" t="s">
        <v>87</v>
      </c>
      <c r="AV187" s="318" t="s">
        <v>85</v>
      </c>
      <c r="AW187" s="318" t="s">
        <v>32</v>
      </c>
      <c r="AX187" s="318" t="s">
        <v>77</v>
      </c>
      <c r="AY187" s="319" t="s">
        <v>128</v>
      </c>
    </row>
    <row r="188" spans="2:65" s="302" customFormat="1">
      <c r="B188" s="301"/>
      <c r="D188" s="296" t="s">
        <v>140</v>
      </c>
      <c r="E188" s="303" t="s">
        <v>1</v>
      </c>
      <c r="F188" s="304" t="s">
        <v>240</v>
      </c>
      <c r="H188" s="305">
        <v>22.265999999999998</v>
      </c>
      <c r="I188" s="306"/>
      <c r="L188" s="301"/>
      <c r="M188" s="307"/>
      <c r="T188" s="308"/>
      <c r="AT188" s="303" t="s">
        <v>140</v>
      </c>
      <c r="AU188" s="303" t="s">
        <v>87</v>
      </c>
      <c r="AV188" s="302" t="s">
        <v>87</v>
      </c>
      <c r="AW188" s="302" t="s">
        <v>32</v>
      </c>
      <c r="AX188" s="302" t="s">
        <v>77</v>
      </c>
      <c r="AY188" s="303" t="s">
        <v>128</v>
      </c>
    </row>
    <row r="189" spans="2:65" s="318" customFormat="1">
      <c r="B189" s="317"/>
      <c r="D189" s="296" t="s">
        <v>140</v>
      </c>
      <c r="E189" s="319" t="s">
        <v>1</v>
      </c>
      <c r="F189" s="320" t="s">
        <v>241</v>
      </c>
      <c r="H189" s="319" t="s">
        <v>1</v>
      </c>
      <c r="I189" s="321"/>
      <c r="L189" s="317"/>
      <c r="M189" s="322"/>
      <c r="T189" s="323"/>
      <c r="AT189" s="319" t="s">
        <v>140</v>
      </c>
      <c r="AU189" s="319" t="s">
        <v>87</v>
      </c>
      <c r="AV189" s="318" t="s">
        <v>85</v>
      </c>
      <c r="AW189" s="318" t="s">
        <v>32</v>
      </c>
      <c r="AX189" s="318" t="s">
        <v>77</v>
      </c>
      <c r="AY189" s="319" t="s">
        <v>128</v>
      </c>
    </row>
    <row r="190" spans="2:65" s="302" customFormat="1">
      <c r="B190" s="301"/>
      <c r="D190" s="296" t="s">
        <v>140</v>
      </c>
      <c r="E190" s="303" t="s">
        <v>1</v>
      </c>
      <c r="F190" s="304" t="s">
        <v>242</v>
      </c>
      <c r="H190" s="305">
        <v>17.526</v>
      </c>
      <c r="I190" s="306"/>
      <c r="L190" s="301"/>
      <c r="M190" s="307"/>
      <c r="T190" s="308"/>
      <c r="AT190" s="303" t="s">
        <v>140</v>
      </c>
      <c r="AU190" s="303" t="s">
        <v>87</v>
      </c>
      <c r="AV190" s="302" t="s">
        <v>87</v>
      </c>
      <c r="AW190" s="302" t="s">
        <v>32</v>
      </c>
      <c r="AX190" s="302" t="s">
        <v>77</v>
      </c>
      <c r="AY190" s="303" t="s">
        <v>128</v>
      </c>
    </row>
    <row r="191" spans="2:65" s="302" customFormat="1">
      <c r="B191" s="301"/>
      <c r="D191" s="296" t="s">
        <v>140</v>
      </c>
      <c r="E191" s="303" t="s">
        <v>1</v>
      </c>
      <c r="F191" s="304" t="s">
        <v>243</v>
      </c>
      <c r="H191" s="305">
        <v>23.513000000000002</v>
      </c>
      <c r="I191" s="306"/>
      <c r="L191" s="301"/>
      <c r="M191" s="307"/>
      <c r="T191" s="308"/>
      <c r="AT191" s="303" t="s">
        <v>140</v>
      </c>
      <c r="AU191" s="303" t="s">
        <v>87</v>
      </c>
      <c r="AV191" s="302" t="s">
        <v>87</v>
      </c>
      <c r="AW191" s="302" t="s">
        <v>32</v>
      </c>
      <c r="AX191" s="302" t="s">
        <v>77</v>
      </c>
      <c r="AY191" s="303" t="s">
        <v>128</v>
      </c>
    </row>
    <row r="192" spans="2:65" s="310" customFormat="1">
      <c r="B192" s="309"/>
      <c r="D192" s="296" t="s">
        <v>140</v>
      </c>
      <c r="E192" s="311" t="s">
        <v>1</v>
      </c>
      <c r="F192" s="312" t="s">
        <v>141</v>
      </c>
      <c r="H192" s="313">
        <v>63.305000000000014</v>
      </c>
      <c r="I192" s="314"/>
      <c r="L192" s="309"/>
      <c r="M192" s="315"/>
      <c r="T192" s="316"/>
      <c r="AT192" s="311" t="s">
        <v>140</v>
      </c>
      <c r="AU192" s="311" t="s">
        <v>87</v>
      </c>
      <c r="AV192" s="310" t="s">
        <v>136</v>
      </c>
      <c r="AW192" s="310" t="s">
        <v>32</v>
      </c>
      <c r="AX192" s="310" t="s">
        <v>85</v>
      </c>
      <c r="AY192" s="311" t="s">
        <v>128</v>
      </c>
    </row>
    <row r="193" spans="2:65" s="209" customFormat="1" ht="24.2" customHeight="1">
      <c r="B193" s="284"/>
      <c r="C193" s="285" t="s">
        <v>244</v>
      </c>
      <c r="D193" s="285" t="s">
        <v>131</v>
      </c>
      <c r="E193" s="286" t="s">
        <v>245</v>
      </c>
      <c r="F193" s="287" t="s">
        <v>246</v>
      </c>
      <c r="G193" s="288" t="s">
        <v>178</v>
      </c>
      <c r="H193" s="289">
        <v>1859.13</v>
      </c>
      <c r="I193" s="290">
        <v>25</v>
      </c>
      <c r="J193" s="290">
        <f>ROUND(I193*H193,2)</f>
        <v>46478.25</v>
      </c>
      <c r="K193" s="287" t="s">
        <v>147</v>
      </c>
      <c r="L193" s="208"/>
      <c r="M193" s="291" t="s">
        <v>1</v>
      </c>
      <c r="N193" s="292" t="s">
        <v>42</v>
      </c>
      <c r="P193" s="293">
        <f>O193*H193</f>
        <v>0</v>
      </c>
      <c r="Q193" s="293">
        <v>0</v>
      </c>
      <c r="R193" s="293">
        <f>Q193*H193</f>
        <v>0</v>
      </c>
      <c r="S193" s="293">
        <v>0</v>
      </c>
      <c r="T193" s="294">
        <f>S193*H193</f>
        <v>0</v>
      </c>
      <c r="AR193" s="244" t="s">
        <v>179</v>
      </c>
      <c r="AT193" s="244" t="s">
        <v>131</v>
      </c>
      <c r="AU193" s="244" t="s">
        <v>87</v>
      </c>
      <c r="AY193" s="199" t="s">
        <v>128</v>
      </c>
      <c r="BE193" s="295">
        <f>IF(N193="základní",J193,0)</f>
        <v>46478.25</v>
      </c>
      <c r="BF193" s="295">
        <f>IF(N193="snížená",J193,0)</f>
        <v>0</v>
      </c>
      <c r="BG193" s="295">
        <f>IF(N193="zákl. přenesená",J193,0)</f>
        <v>0</v>
      </c>
      <c r="BH193" s="295">
        <f>IF(N193="sníž. přenesená",J193,0)</f>
        <v>0</v>
      </c>
      <c r="BI193" s="295">
        <f>IF(N193="nulová",J193,0)</f>
        <v>0</v>
      </c>
      <c r="BJ193" s="199" t="s">
        <v>85</v>
      </c>
      <c r="BK193" s="295">
        <f>ROUND(I193*H193,2)</f>
        <v>46478.25</v>
      </c>
      <c r="BL193" s="199" t="s">
        <v>179</v>
      </c>
      <c r="BM193" s="244" t="s">
        <v>247</v>
      </c>
    </row>
    <row r="194" spans="2:65" s="318" customFormat="1">
      <c r="B194" s="317"/>
      <c r="D194" s="296" t="s">
        <v>140</v>
      </c>
      <c r="E194" s="319" t="s">
        <v>1</v>
      </c>
      <c r="F194" s="320" t="s">
        <v>207</v>
      </c>
      <c r="H194" s="319" t="s">
        <v>1</v>
      </c>
      <c r="I194" s="321"/>
      <c r="L194" s="317"/>
      <c r="M194" s="322"/>
      <c r="T194" s="323"/>
      <c r="AT194" s="319" t="s">
        <v>140</v>
      </c>
      <c r="AU194" s="319" t="s">
        <v>87</v>
      </c>
      <c r="AV194" s="318" t="s">
        <v>85</v>
      </c>
      <c r="AW194" s="318" t="s">
        <v>32</v>
      </c>
      <c r="AX194" s="318" t="s">
        <v>77</v>
      </c>
      <c r="AY194" s="319" t="s">
        <v>128</v>
      </c>
    </row>
    <row r="195" spans="2:65" s="318" customFormat="1">
      <c r="B195" s="317"/>
      <c r="D195" s="296" t="s">
        <v>140</v>
      </c>
      <c r="E195" s="319" t="s">
        <v>1</v>
      </c>
      <c r="F195" s="320" t="s">
        <v>208</v>
      </c>
      <c r="H195" s="319" t="s">
        <v>1</v>
      </c>
      <c r="I195" s="321"/>
      <c r="L195" s="317"/>
      <c r="M195" s="322"/>
      <c r="T195" s="323"/>
      <c r="AT195" s="319" t="s">
        <v>140</v>
      </c>
      <c r="AU195" s="319" t="s">
        <v>87</v>
      </c>
      <c r="AV195" s="318" t="s">
        <v>85</v>
      </c>
      <c r="AW195" s="318" t="s">
        <v>32</v>
      </c>
      <c r="AX195" s="318" t="s">
        <v>77</v>
      </c>
      <c r="AY195" s="319" t="s">
        <v>128</v>
      </c>
    </row>
    <row r="196" spans="2:65" s="302" customFormat="1">
      <c r="B196" s="301"/>
      <c r="D196" s="296" t="s">
        <v>140</v>
      </c>
      <c r="E196" s="303" t="s">
        <v>1</v>
      </c>
      <c r="F196" s="304" t="s">
        <v>186</v>
      </c>
      <c r="H196" s="305">
        <v>1755.65</v>
      </c>
      <c r="I196" s="306"/>
      <c r="L196" s="301"/>
      <c r="M196" s="307"/>
      <c r="T196" s="308"/>
      <c r="AT196" s="303" t="s">
        <v>140</v>
      </c>
      <c r="AU196" s="303" t="s">
        <v>87</v>
      </c>
      <c r="AV196" s="302" t="s">
        <v>87</v>
      </c>
      <c r="AW196" s="302" t="s">
        <v>32</v>
      </c>
      <c r="AX196" s="302" t="s">
        <v>77</v>
      </c>
      <c r="AY196" s="303" t="s">
        <v>128</v>
      </c>
    </row>
    <row r="197" spans="2:65" s="318" customFormat="1">
      <c r="B197" s="317"/>
      <c r="D197" s="296" t="s">
        <v>140</v>
      </c>
      <c r="E197" s="319" t="s">
        <v>1</v>
      </c>
      <c r="F197" s="320" t="s">
        <v>209</v>
      </c>
      <c r="H197" s="319" t="s">
        <v>1</v>
      </c>
      <c r="I197" s="321"/>
      <c r="L197" s="317"/>
      <c r="M197" s="322"/>
      <c r="T197" s="323"/>
      <c r="AT197" s="319" t="s">
        <v>140</v>
      </c>
      <c r="AU197" s="319" t="s">
        <v>87</v>
      </c>
      <c r="AV197" s="318" t="s">
        <v>85</v>
      </c>
      <c r="AW197" s="318" t="s">
        <v>32</v>
      </c>
      <c r="AX197" s="318" t="s">
        <v>77</v>
      </c>
      <c r="AY197" s="319" t="s">
        <v>128</v>
      </c>
    </row>
    <row r="198" spans="2:65" s="302" customFormat="1">
      <c r="B198" s="301"/>
      <c r="D198" s="296" t="s">
        <v>140</v>
      </c>
      <c r="E198" s="303" t="s">
        <v>1</v>
      </c>
      <c r="F198" s="304" t="s">
        <v>210</v>
      </c>
      <c r="H198" s="305">
        <v>73</v>
      </c>
      <c r="I198" s="306"/>
      <c r="L198" s="301"/>
      <c r="M198" s="307"/>
      <c r="T198" s="308"/>
      <c r="AT198" s="303" t="s">
        <v>140</v>
      </c>
      <c r="AU198" s="303" t="s">
        <v>87</v>
      </c>
      <c r="AV198" s="302" t="s">
        <v>87</v>
      </c>
      <c r="AW198" s="302" t="s">
        <v>32</v>
      </c>
      <c r="AX198" s="302" t="s">
        <v>77</v>
      </c>
      <c r="AY198" s="303" t="s">
        <v>128</v>
      </c>
    </row>
    <row r="199" spans="2:65" s="318" customFormat="1">
      <c r="B199" s="317"/>
      <c r="D199" s="296" t="s">
        <v>140</v>
      </c>
      <c r="E199" s="319" t="s">
        <v>1</v>
      </c>
      <c r="F199" s="320" t="s">
        <v>211</v>
      </c>
      <c r="H199" s="319" t="s">
        <v>1</v>
      </c>
      <c r="I199" s="321"/>
      <c r="L199" s="317"/>
      <c r="M199" s="322"/>
      <c r="T199" s="323"/>
      <c r="AT199" s="319" t="s">
        <v>140</v>
      </c>
      <c r="AU199" s="319" t="s">
        <v>87</v>
      </c>
      <c r="AV199" s="318" t="s">
        <v>85</v>
      </c>
      <c r="AW199" s="318" t="s">
        <v>32</v>
      </c>
      <c r="AX199" s="318" t="s">
        <v>77</v>
      </c>
      <c r="AY199" s="319" t="s">
        <v>128</v>
      </c>
    </row>
    <row r="200" spans="2:65" s="302" customFormat="1">
      <c r="B200" s="301"/>
      <c r="D200" s="296" t="s">
        <v>140</v>
      </c>
      <c r="E200" s="303" t="s">
        <v>1</v>
      </c>
      <c r="F200" s="304" t="s">
        <v>212</v>
      </c>
      <c r="H200" s="305">
        <v>30.48</v>
      </c>
      <c r="I200" s="306"/>
      <c r="L200" s="301"/>
      <c r="M200" s="307"/>
      <c r="T200" s="308"/>
      <c r="AT200" s="303" t="s">
        <v>140</v>
      </c>
      <c r="AU200" s="303" t="s">
        <v>87</v>
      </c>
      <c r="AV200" s="302" t="s">
        <v>87</v>
      </c>
      <c r="AW200" s="302" t="s">
        <v>32</v>
      </c>
      <c r="AX200" s="302" t="s">
        <v>77</v>
      </c>
      <c r="AY200" s="303" t="s">
        <v>128</v>
      </c>
    </row>
    <row r="201" spans="2:65" s="310" customFormat="1">
      <c r="B201" s="309"/>
      <c r="D201" s="296" t="s">
        <v>140</v>
      </c>
      <c r="E201" s="311" t="s">
        <v>1</v>
      </c>
      <c r="F201" s="312" t="s">
        <v>141</v>
      </c>
      <c r="H201" s="313">
        <v>1859.13</v>
      </c>
      <c r="I201" s="314"/>
      <c r="L201" s="309"/>
      <c r="M201" s="315"/>
      <c r="T201" s="316"/>
      <c r="AT201" s="311" t="s">
        <v>140</v>
      </c>
      <c r="AU201" s="311" t="s">
        <v>87</v>
      </c>
      <c r="AV201" s="310" t="s">
        <v>136</v>
      </c>
      <c r="AW201" s="310" t="s">
        <v>32</v>
      </c>
      <c r="AX201" s="310" t="s">
        <v>85</v>
      </c>
      <c r="AY201" s="311" t="s">
        <v>128</v>
      </c>
    </row>
    <row r="202" spans="2:65" s="209" customFormat="1" ht="24.2" customHeight="1">
      <c r="B202" s="284"/>
      <c r="C202" s="324" t="s">
        <v>248</v>
      </c>
      <c r="D202" s="324" t="s">
        <v>214</v>
      </c>
      <c r="E202" s="325" t="s">
        <v>249</v>
      </c>
      <c r="F202" s="326" t="s">
        <v>250</v>
      </c>
      <c r="G202" s="327" t="s">
        <v>178</v>
      </c>
      <c r="H202" s="328">
        <v>2138</v>
      </c>
      <c r="I202" s="329">
        <v>80</v>
      </c>
      <c r="J202" s="329">
        <f>ROUND(I202*H202,2)</f>
        <v>171040</v>
      </c>
      <c r="K202" s="326" t="s">
        <v>147</v>
      </c>
      <c r="L202" s="330"/>
      <c r="M202" s="331" t="s">
        <v>1</v>
      </c>
      <c r="N202" s="332" t="s">
        <v>42</v>
      </c>
      <c r="P202" s="293">
        <f>O202*H202</f>
        <v>0</v>
      </c>
      <c r="Q202" s="293">
        <v>1.4999999999999999E-4</v>
      </c>
      <c r="R202" s="293">
        <f>Q202*H202</f>
        <v>0.32069999999999999</v>
      </c>
      <c r="S202" s="293">
        <v>0</v>
      </c>
      <c r="T202" s="294">
        <f>S202*H202</f>
        <v>0</v>
      </c>
      <c r="AR202" s="244" t="s">
        <v>217</v>
      </c>
      <c r="AT202" s="244" t="s">
        <v>214</v>
      </c>
      <c r="AU202" s="244" t="s">
        <v>87</v>
      </c>
      <c r="AY202" s="199" t="s">
        <v>128</v>
      </c>
      <c r="BE202" s="295">
        <f>IF(N202="základní",J202,0)</f>
        <v>171040</v>
      </c>
      <c r="BF202" s="295">
        <f>IF(N202="snížená",J202,0)</f>
        <v>0</v>
      </c>
      <c r="BG202" s="295">
        <f>IF(N202="zákl. přenesená",J202,0)</f>
        <v>0</v>
      </c>
      <c r="BH202" s="295">
        <f>IF(N202="sníž. přenesená",J202,0)</f>
        <v>0</v>
      </c>
      <c r="BI202" s="295">
        <f>IF(N202="nulová",J202,0)</f>
        <v>0</v>
      </c>
      <c r="BJ202" s="199" t="s">
        <v>85</v>
      </c>
      <c r="BK202" s="295">
        <f>ROUND(I202*H202,2)</f>
        <v>171040</v>
      </c>
      <c r="BL202" s="199" t="s">
        <v>179</v>
      </c>
      <c r="BM202" s="244" t="s">
        <v>251</v>
      </c>
    </row>
    <row r="203" spans="2:65" s="302" customFormat="1">
      <c r="B203" s="301"/>
      <c r="D203" s="296" t="s">
        <v>140</v>
      </c>
      <c r="E203" s="303" t="s">
        <v>1</v>
      </c>
      <c r="F203" s="304" t="s">
        <v>252</v>
      </c>
      <c r="H203" s="305">
        <v>2138</v>
      </c>
      <c r="I203" s="306"/>
      <c r="L203" s="301"/>
      <c r="M203" s="307"/>
      <c r="T203" s="308"/>
      <c r="AT203" s="303" t="s">
        <v>140</v>
      </c>
      <c r="AU203" s="303" t="s">
        <v>87</v>
      </c>
      <c r="AV203" s="302" t="s">
        <v>87</v>
      </c>
      <c r="AW203" s="302" t="s">
        <v>32</v>
      </c>
      <c r="AX203" s="302" t="s">
        <v>85</v>
      </c>
      <c r="AY203" s="303" t="s">
        <v>128</v>
      </c>
    </row>
    <row r="204" spans="2:65" s="209" customFormat="1" ht="24.2" customHeight="1">
      <c r="B204" s="284"/>
      <c r="C204" s="285" t="s">
        <v>253</v>
      </c>
      <c r="D204" s="285" t="s">
        <v>131</v>
      </c>
      <c r="E204" s="286" t="s">
        <v>254</v>
      </c>
      <c r="F204" s="287" t="s">
        <v>255</v>
      </c>
      <c r="G204" s="288" t="s">
        <v>146</v>
      </c>
      <c r="H204" s="289">
        <v>5.6669999999999998</v>
      </c>
      <c r="I204" s="290">
        <v>850</v>
      </c>
      <c r="J204" s="290">
        <f>ROUND(I204*H204,2)</f>
        <v>4816.95</v>
      </c>
      <c r="K204" s="287" t="s">
        <v>147</v>
      </c>
      <c r="L204" s="208"/>
      <c r="M204" s="291" t="s">
        <v>1</v>
      </c>
      <c r="N204" s="292" t="s">
        <v>42</v>
      </c>
      <c r="P204" s="293">
        <f>O204*H204</f>
        <v>0</v>
      </c>
      <c r="Q204" s="293">
        <v>0</v>
      </c>
      <c r="R204" s="293">
        <f>Q204*H204</f>
        <v>0</v>
      </c>
      <c r="S204" s="293">
        <v>0</v>
      </c>
      <c r="T204" s="294">
        <f>S204*H204</f>
        <v>0</v>
      </c>
      <c r="AR204" s="244" t="s">
        <v>179</v>
      </c>
      <c r="AT204" s="244" t="s">
        <v>131</v>
      </c>
      <c r="AU204" s="244" t="s">
        <v>87</v>
      </c>
      <c r="AY204" s="199" t="s">
        <v>128</v>
      </c>
      <c r="BE204" s="295">
        <f>IF(N204="základní",J204,0)</f>
        <v>4816.95</v>
      </c>
      <c r="BF204" s="295">
        <f>IF(N204="snížená",J204,0)</f>
        <v>0</v>
      </c>
      <c r="BG204" s="295">
        <f>IF(N204="zákl. přenesená",J204,0)</f>
        <v>0</v>
      </c>
      <c r="BH204" s="295">
        <f>IF(N204="sníž. přenesená",J204,0)</f>
        <v>0</v>
      </c>
      <c r="BI204" s="295">
        <f>IF(N204="nulová",J204,0)</f>
        <v>0</v>
      </c>
      <c r="BJ204" s="199" t="s">
        <v>85</v>
      </c>
      <c r="BK204" s="295">
        <f>ROUND(I204*H204,2)</f>
        <v>4816.95</v>
      </c>
      <c r="BL204" s="199" t="s">
        <v>179</v>
      </c>
      <c r="BM204" s="244" t="s">
        <v>256</v>
      </c>
    </row>
    <row r="205" spans="2:65" s="272" customFormat="1" ht="22.9" customHeight="1">
      <c r="B205" s="271"/>
      <c r="D205" s="273" t="s">
        <v>76</v>
      </c>
      <c r="E205" s="282" t="s">
        <v>257</v>
      </c>
      <c r="F205" s="282" t="s">
        <v>258</v>
      </c>
      <c r="I205" s="275"/>
      <c r="J205" s="283">
        <f>BK205</f>
        <v>566890.49</v>
      </c>
      <c r="L205" s="271"/>
      <c r="M205" s="277"/>
      <c r="P205" s="278">
        <f>SUM(P206:P212)</f>
        <v>0</v>
      </c>
      <c r="R205" s="278">
        <f>SUM(R206:R212)</f>
        <v>0.52230600000000005</v>
      </c>
      <c r="T205" s="279">
        <f>SUM(T206:T212)</f>
        <v>0</v>
      </c>
      <c r="AR205" s="273" t="s">
        <v>87</v>
      </c>
      <c r="AT205" s="280" t="s">
        <v>76</v>
      </c>
      <c r="AU205" s="280" t="s">
        <v>85</v>
      </c>
      <c r="AY205" s="273" t="s">
        <v>128</v>
      </c>
      <c r="BK205" s="281">
        <f>SUM(BK206:BK212)</f>
        <v>566890.49</v>
      </c>
    </row>
    <row r="206" spans="2:65" s="209" customFormat="1" ht="24.2" customHeight="1">
      <c r="B206" s="284"/>
      <c r="C206" s="285" t="s">
        <v>7</v>
      </c>
      <c r="D206" s="285" t="s">
        <v>131</v>
      </c>
      <c r="E206" s="286" t="s">
        <v>259</v>
      </c>
      <c r="F206" s="287" t="s">
        <v>260</v>
      </c>
      <c r="G206" s="288" t="s">
        <v>178</v>
      </c>
      <c r="H206" s="289">
        <v>1755.65</v>
      </c>
      <c r="I206" s="290">
        <v>150</v>
      </c>
      <c r="J206" s="290">
        <f>ROUND(I206*H206,2)</f>
        <v>263347.5</v>
      </c>
      <c r="K206" s="287" t="s">
        <v>147</v>
      </c>
      <c r="L206" s="208"/>
      <c r="M206" s="291" t="s">
        <v>1</v>
      </c>
      <c r="N206" s="292" t="s">
        <v>42</v>
      </c>
      <c r="P206" s="293">
        <f>O206*H206</f>
        <v>0</v>
      </c>
      <c r="Q206" s="293">
        <v>1.0000000000000001E-5</v>
      </c>
      <c r="R206" s="293">
        <f>Q206*H206</f>
        <v>1.7556500000000003E-2</v>
      </c>
      <c r="S206" s="293">
        <v>0</v>
      </c>
      <c r="T206" s="294">
        <f>S206*H206</f>
        <v>0</v>
      </c>
      <c r="AR206" s="244" t="s">
        <v>179</v>
      </c>
      <c r="AT206" s="244" t="s">
        <v>131</v>
      </c>
      <c r="AU206" s="244" t="s">
        <v>87</v>
      </c>
      <c r="AY206" s="199" t="s">
        <v>128</v>
      </c>
      <c r="BE206" s="295">
        <f>IF(N206="základní",J206,0)</f>
        <v>263347.5</v>
      </c>
      <c r="BF206" s="295">
        <f>IF(N206="snížená",J206,0)</f>
        <v>0</v>
      </c>
      <c r="BG206" s="295">
        <f>IF(N206="zákl. přenesená",J206,0)</f>
        <v>0</v>
      </c>
      <c r="BH206" s="295">
        <f>IF(N206="sníž. přenesená",J206,0)</f>
        <v>0</v>
      </c>
      <c r="BI206" s="295">
        <f>IF(N206="nulová",J206,0)</f>
        <v>0</v>
      </c>
      <c r="BJ206" s="199" t="s">
        <v>85</v>
      </c>
      <c r="BK206" s="295">
        <f>ROUND(I206*H206,2)</f>
        <v>263347.5</v>
      </c>
      <c r="BL206" s="199" t="s">
        <v>179</v>
      </c>
      <c r="BM206" s="244" t="s">
        <v>261</v>
      </c>
    </row>
    <row r="207" spans="2:65" s="318" customFormat="1">
      <c r="B207" s="317"/>
      <c r="D207" s="296" t="s">
        <v>140</v>
      </c>
      <c r="E207" s="319" t="s">
        <v>1</v>
      </c>
      <c r="F207" s="320" t="s">
        <v>262</v>
      </c>
      <c r="H207" s="319" t="s">
        <v>1</v>
      </c>
      <c r="I207" s="321"/>
      <c r="L207" s="317"/>
      <c r="M207" s="322"/>
      <c r="T207" s="323"/>
      <c r="AT207" s="319" t="s">
        <v>140</v>
      </c>
      <c r="AU207" s="319" t="s">
        <v>87</v>
      </c>
      <c r="AV207" s="318" t="s">
        <v>85</v>
      </c>
      <c r="AW207" s="318" t="s">
        <v>32</v>
      </c>
      <c r="AX207" s="318" t="s">
        <v>77</v>
      </c>
      <c r="AY207" s="319" t="s">
        <v>128</v>
      </c>
    </row>
    <row r="208" spans="2:65" s="302" customFormat="1">
      <c r="B208" s="301"/>
      <c r="D208" s="296" t="s">
        <v>140</v>
      </c>
      <c r="E208" s="303" t="s">
        <v>1</v>
      </c>
      <c r="F208" s="304" t="s">
        <v>186</v>
      </c>
      <c r="H208" s="305">
        <v>1755.65</v>
      </c>
      <c r="I208" s="306"/>
      <c r="L208" s="301"/>
      <c r="M208" s="307"/>
      <c r="T208" s="308"/>
      <c r="AT208" s="303" t="s">
        <v>140</v>
      </c>
      <c r="AU208" s="303" t="s">
        <v>87</v>
      </c>
      <c r="AV208" s="302" t="s">
        <v>87</v>
      </c>
      <c r="AW208" s="302" t="s">
        <v>32</v>
      </c>
      <c r="AX208" s="302" t="s">
        <v>85</v>
      </c>
      <c r="AY208" s="303" t="s">
        <v>128</v>
      </c>
    </row>
    <row r="209" spans="2:65" s="209" customFormat="1" ht="37.9" customHeight="1">
      <c r="B209" s="284"/>
      <c r="C209" s="324" t="s">
        <v>263</v>
      </c>
      <c r="D209" s="324" t="s">
        <v>214</v>
      </c>
      <c r="E209" s="325" t="s">
        <v>264</v>
      </c>
      <c r="F209" s="326" t="s">
        <v>265</v>
      </c>
      <c r="G209" s="327" t="s">
        <v>178</v>
      </c>
      <c r="H209" s="328">
        <v>2018.998</v>
      </c>
      <c r="I209" s="329">
        <v>150</v>
      </c>
      <c r="J209" s="329">
        <f>ROUND(I209*H209,2)</f>
        <v>302849.7</v>
      </c>
      <c r="K209" s="326" t="s">
        <v>147</v>
      </c>
      <c r="L209" s="330"/>
      <c r="M209" s="331" t="s">
        <v>1</v>
      </c>
      <c r="N209" s="332" t="s">
        <v>42</v>
      </c>
      <c r="P209" s="293">
        <f>O209*H209</f>
        <v>0</v>
      </c>
      <c r="Q209" s="293">
        <v>2.5000000000000001E-4</v>
      </c>
      <c r="R209" s="293">
        <f>Q209*H209</f>
        <v>0.50474950000000007</v>
      </c>
      <c r="S209" s="293">
        <v>0</v>
      </c>
      <c r="T209" s="294">
        <f>S209*H209</f>
        <v>0</v>
      </c>
      <c r="AR209" s="244" t="s">
        <v>217</v>
      </c>
      <c r="AT209" s="244" t="s">
        <v>214</v>
      </c>
      <c r="AU209" s="244" t="s">
        <v>87</v>
      </c>
      <c r="AY209" s="199" t="s">
        <v>128</v>
      </c>
      <c r="BE209" s="295">
        <f>IF(N209="základní",J209,0)</f>
        <v>302849.7</v>
      </c>
      <c r="BF209" s="295">
        <f>IF(N209="snížená",J209,0)</f>
        <v>0</v>
      </c>
      <c r="BG209" s="295">
        <f>IF(N209="zákl. přenesená",J209,0)</f>
        <v>0</v>
      </c>
      <c r="BH209" s="295">
        <f>IF(N209="sníž. přenesená",J209,0)</f>
        <v>0</v>
      </c>
      <c r="BI209" s="295">
        <f>IF(N209="nulová",J209,0)</f>
        <v>0</v>
      </c>
      <c r="BJ209" s="199" t="s">
        <v>85</v>
      </c>
      <c r="BK209" s="295">
        <f>ROUND(I209*H209,2)</f>
        <v>302849.7</v>
      </c>
      <c r="BL209" s="199" t="s">
        <v>179</v>
      </c>
      <c r="BM209" s="244" t="s">
        <v>266</v>
      </c>
    </row>
    <row r="210" spans="2:65" s="209" customFormat="1" ht="29.25">
      <c r="B210" s="208"/>
      <c r="D210" s="296" t="s">
        <v>138</v>
      </c>
      <c r="F210" s="297" t="s">
        <v>267</v>
      </c>
      <c r="I210" s="298"/>
      <c r="L210" s="208"/>
      <c r="M210" s="299"/>
      <c r="T210" s="300"/>
      <c r="AT210" s="199" t="s">
        <v>138</v>
      </c>
      <c r="AU210" s="199" t="s">
        <v>87</v>
      </c>
    </row>
    <row r="211" spans="2:65" s="302" customFormat="1">
      <c r="B211" s="301"/>
      <c r="D211" s="296" t="s">
        <v>140</v>
      </c>
      <c r="E211" s="303" t="s">
        <v>1</v>
      </c>
      <c r="F211" s="304" t="s">
        <v>268</v>
      </c>
      <c r="H211" s="305">
        <v>2018.998</v>
      </c>
      <c r="I211" s="306"/>
      <c r="L211" s="301"/>
      <c r="M211" s="307"/>
      <c r="T211" s="308"/>
      <c r="AT211" s="303" t="s">
        <v>140</v>
      </c>
      <c r="AU211" s="303" t="s">
        <v>87</v>
      </c>
      <c r="AV211" s="302" t="s">
        <v>87</v>
      </c>
      <c r="AW211" s="302" t="s">
        <v>32</v>
      </c>
      <c r="AX211" s="302" t="s">
        <v>85</v>
      </c>
      <c r="AY211" s="303" t="s">
        <v>128</v>
      </c>
    </row>
    <row r="212" spans="2:65" s="209" customFormat="1" ht="24.2" customHeight="1">
      <c r="B212" s="284"/>
      <c r="C212" s="285" t="s">
        <v>269</v>
      </c>
      <c r="D212" s="285" t="s">
        <v>131</v>
      </c>
      <c r="E212" s="286" t="s">
        <v>270</v>
      </c>
      <c r="F212" s="287" t="s">
        <v>271</v>
      </c>
      <c r="G212" s="288" t="s">
        <v>146</v>
      </c>
      <c r="H212" s="289">
        <v>0.52200000000000002</v>
      </c>
      <c r="I212" s="290">
        <v>1328.1464930697603</v>
      </c>
      <c r="J212" s="290">
        <f>ROUND(I212*H212,2)</f>
        <v>693.29</v>
      </c>
      <c r="K212" s="287" t="s">
        <v>147</v>
      </c>
      <c r="L212" s="208"/>
      <c r="M212" s="291" t="s">
        <v>1</v>
      </c>
      <c r="N212" s="292" t="s">
        <v>42</v>
      </c>
      <c r="P212" s="293">
        <f>O212*H212</f>
        <v>0</v>
      </c>
      <c r="Q212" s="293">
        <v>0</v>
      </c>
      <c r="R212" s="293">
        <f>Q212*H212</f>
        <v>0</v>
      </c>
      <c r="S212" s="293">
        <v>0</v>
      </c>
      <c r="T212" s="294">
        <f>S212*H212</f>
        <v>0</v>
      </c>
      <c r="AR212" s="244" t="s">
        <v>179</v>
      </c>
      <c r="AT212" s="244" t="s">
        <v>131</v>
      </c>
      <c r="AU212" s="244" t="s">
        <v>87</v>
      </c>
      <c r="AY212" s="199" t="s">
        <v>128</v>
      </c>
      <c r="BE212" s="295">
        <f>IF(N212="základní",J212,0)</f>
        <v>693.29</v>
      </c>
      <c r="BF212" s="295">
        <f>IF(N212="snížená",J212,0)</f>
        <v>0</v>
      </c>
      <c r="BG212" s="295">
        <f>IF(N212="zákl. přenesená",J212,0)</f>
        <v>0</v>
      </c>
      <c r="BH212" s="295">
        <f>IF(N212="sníž. přenesená",J212,0)</f>
        <v>0</v>
      </c>
      <c r="BI212" s="295">
        <f>IF(N212="nulová",J212,0)</f>
        <v>0</v>
      </c>
      <c r="BJ212" s="199" t="s">
        <v>85</v>
      </c>
      <c r="BK212" s="295">
        <f>ROUND(I212*H212,2)</f>
        <v>693.29</v>
      </c>
      <c r="BL212" s="199" t="s">
        <v>179</v>
      </c>
      <c r="BM212" s="244" t="s">
        <v>272</v>
      </c>
    </row>
    <row r="213" spans="2:65" s="272" customFormat="1" ht="22.9" customHeight="1">
      <c r="B213" s="271"/>
      <c r="D213" s="273" t="s">
        <v>76</v>
      </c>
      <c r="E213" s="282" t="s">
        <v>273</v>
      </c>
      <c r="F213" s="282" t="s">
        <v>274</v>
      </c>
      <c r="I213" s="275"/>
      <c r="J213" s="283">
        <f>BK213</f>
        <v>372241.44000000006</v>
      </c>
      <c r="L213" s="271"/>
      <c r="M213" s="277"/>
      <c r="P213" s="278">
        <f>SUM(P214:P255)</f>
        <v>0</v>
      </c>
      <c r="R213" s="278">
        <f>SUM(R214:R255)</f>
        <v>4.9147110000000001E-2</v>
      </c>
      <c r="T213" s="279">
        <f>SUM(T214:T255)</f>
        <v>0</v>
      </c>
      <c r="AR213" s="273" t="s">
        <v>87</v>
      </c>
      <c r="AT213" s="280" t="s">
        <v>76</v>
      </c>
      <c r="AU213" s="280" t="s">
        <v>85</v>
      </c>
      <c r="AY213" s="273" t="s">
        <v>128</v>
      </c>
      <c r="BK213" s="281">
        <f>SUM(BK214:BK255)</f>
        <v>372241.44000000006</v>
      </c>
    </row>
    <row r="214" spans="2:65" s="209" customFormat="1" ht="24.2" customHeight="1">
      <c r="B214" s="284"/>
      <c r="C214" s="285" t="s">
        <v>275</v>
      </c>
      <c r="D214" s="285" t="s">
        <v>131</v>
      </c>
      <c r="E214" s="286" t="s">
        <v>276</v>
      </c>
      <c r="F214" s="287" t="s">
        <v>277</v>
      </c>
      <c r="G214" s="288" t="s">
        <v>178</v>
      </c>
      <c r="H214" s="289">
        <v>7.62</v>
      </c>
      <c r="I214" s="290">
        <v>1800</v>
      </c>
      <c r="J214" s="290">
        <f>ROUND(I214*H214,2)</f>
        <v>13716</v>
      </c>
      <c r="K214" s="287" t="s">
        <v>135</v>
      </c>
      <c r="L214" s="208"/>
      <c r="M214" s="291" t="s">
        <v>1</v>
      </c>
      <c r="N214" s="292" t="s">
        <v>42</v>
      </c>
      <c r="P214" s="293">
        <f>O214*H214</f>
        <v>0</v>
      </c>
      <c r="Q214" s="293">
        <v>0</v>
      </c>
      <c r="R214" s="293">
        <f>Q214*H214</f>
        <v>0</v>
      </c>
      <c r="S214" s="293">
        <v>0</v>
      </c>
      <c r="T214" s="294">
        <f>S214*H214</f>
        <v>0</v>
      </c>
      <c r="AR214" s="244" t="s">
        <v>136</v>
      </c>
      <c r="AT214" s="244" t="s">
        <v>131</v>
      </c>
      <c r="AU214" s="244" t="s">
        <v>87</v>
      </c>
      <c r="AY214" s="199" t="s">
        <v>128</v>
      </c>
      <c r="BE214" s="295">
        <f>IF(N214="základní",J214,0)</f>
        <v>13716</v>
      </c>
      <c r="BF214" s="295">
        <f>IF(N214="snížená",J214,0)</f>
        <v>0</v>
      </c>
      <c r="BG214" s="295">
        <f>IF(N214="zákl. přenesená",J214,0)</f>
        <v>0</v>
      </c>
      <c r="BH214" s="295">
        <f>IF(N214="sníž. přenesená",J214,0)</f>
        <v>0</v>
      </c>
      <c r="BI214" s="295">
        <f>IF(N214="nulová",J214,0)</f>
        <v>0</v>
      </c>
      <c r="BJ214" s="199" t="s">
        <v>85</v>
      </c>
      <c r="BK214" s="295">
        <f>ROUND(I214*H214,2)</f>
        <v>13716</v>
      </c>
      <c r="BL214" s="199" t="s">
        <v>136</v>
      </c>
      <c r="BM214" s="244" t="s">
        <v>278</v>
      </c>
    </row>
    <row r="215" spans="2:65" s="318" customFormat="1" ht="22.5">
      <c r="B215" s="317"/>
      <c r="D215" s="296" t="s">
        <v>140</v>
      </c>
      <c r="E215" s="319" t="s">
        <v>1</v>
      </c>
      <c r="F215" s="320" t="s">
        <v>279</v>
      </c>
      <c r="H215" s="319" t="s">
        <v>1</v>
      </c>
      <c r="I215" s="321"/>
      <c r="L215" s="317"/>
      <c r="M215" s="322"/>
      <c r="T215" s="323"/>
      <c r="AT215" s="319" t="s">
        <v>140</v>
      </c>
      <c r="AU215" s="319" t="s">
        <v>87</v>
      </c>
      <c r="AV215" s="318" t="s">
        <v>85</v>
      </c>
      <c r="AW215" s="318" t="s">
        <v>32</v>
      </c>
      <c r="AX215" s="318" t="s">
        <v>77</v>
      </c>
      <c r="AY215" s="319" t="s">
        <v>128</v>
      </c>
    </row>
    <row r="216" spans="2:65" s="318" customFormat="1">
      <c r="B216" s="317"/>
      <c r="D216" s="296" t="s">
        <v>140</v>
      </c>
      <c r="E216" s="319" t="s">
        <v>1</v>
      </c>
      <c r="F216" s="320" t="s">
        <v>207</v>
      </c>
      <c r="H216" s="319" t="s">
        <v>1</v>
      </c>
      <c r="I216" s="321"/>
      <c r="L216" s="317"/>
      <c r="M216" s="322"/>
      <c r="T216" s="323"/>
      <c r="AT216" s="319" t="s">
        <v>140</v>
      </c>
      <c r="AU216" s="319" t="s">
        <v>87</v>
      </c>
      <c r="AV216" s="318" t="s">
        <v>85</v>
      </c>
      <c r="AW216" s="318" t="s">
        <v>32</v>
      </c>
      <c r="AX216" s="318" t="s">
        <v>77</v>
      </c>
      <c r="AY216" s="319" t="s">
        <v>128</v>
      </c>
    </row>
    <row r="217" spans="2:65" s="318" customFormat="1">
      <c r="B217" s="317"/>
      <c r="D217" s="296" t="s">
        <v>140</v>
      </c>
      <c r="E217" s="319" t="s">
        <v>1</v>
      </c>
      <c r="F217" s="320" t="s">
        <v>280</v>
      </c>
      <c r="H217" s="319" t="s">
        <v>1</v>
      </c>
      <c r="I217" s="321"/>
      <c r="L217" s="317"/>
      <c r="M217" s="322"/>
      <c r="T217" s="323"/>
      <c r="AT217" s="319" t="s">
        <v>140</v>
      </c>
      <c r="AU217" s="319" t="s">
        <v>87</v>
      </c>
      <c r="AV217" s="318" t="s">
        <v>85</v>
      </c>
      <c r="AW217" s="318" t="s">
        <v>32</v>
      </c>
      <c r="AX217" s="318" t="s">
        <v>77</v>
      </c>
      <c r="AY217" s="319" t="s">
        <v>128</v>
      </c>
    </row>
    <row r="218" spans="2:65" s="302" customFormat="1">
      <c r="B218" s="301"/>
      <c r="D218" s="296" t="s">
        <v>140</v>
      </c>
      <c r="E218" s="303" t="s">
        <v>1</v>
      </c>
      <c r="F218" s="304" t="s">
        <v>281</v>
      </c>
      <c r="H218" s="305">
        <v>7.62</v>
      </c>
      <c r="I218" s="306"/>
      <c r="L218" s="301"/>
      <c r="M218" s="307"/>
      <c r="T218" s="308"/>
      <c r="AT218" s="303" t="s">
        <v>140</v>
      </c>
      <c r="AU218" s="303" t="s">
        <v>87</v>
      </c>
      <c r="AV218" s="302" t="s">
        <v>87</v>
      </c>
      <c r="AW218" s="302" t="s">
        <v>32</v>
      </c>
      <c r="AX218" s="302" t="s">
        <v>77</v>
      </c>
      <c r="AY218" s="303" t="s">
        <v>128</v>
      </c>
    </row>
    <row r="219" spans="2:65" s="310" customFormat="1">
      <c r="B219" s="309"/>
      <c r="D219" s="296" t="s">
        <v>140</v>
      </c>
      <c r="E219" s="311" t="s">
        <v>1</v>
      </c>
      <c r="F219" s="312" t="s">
        <v>141</v>
      </c>
      <c r="H219" s="313">
        <v>7.62</v>
      </c>
      <c r="I219" s="314"/>
      <c r="L219" s="309"/>
      <c r="M219" s="315"/>
      <c r="T219" s="316"/>
      <c r="AT219" s="311" t="s">
        <v>140</v>
      </c>
      <c r="AU219" s="311" t="s">
        <v>87</v>
      </c>
      <c r="AV219" s="310" t="s">
        <v>136</v>
      </c>
      <c r="AW219" s="310" t="s">
        <v>32</v>
      </c>
      <c r="AX219" s="310" t="s">
        <v>85</v>
      </c>
      <c r="AY219" s="311" t="s">
        <v>128</v>
      </c>
    </row>
    <row r="220" spans="2:65" s="209" customFormat="1" ht="24.2" customHeight="1">
      <c r="B220" s="284"/>
      <c r="C220" s="285" t="s">
        <v>282</v>
      </c>
      <c r="D220" s="285" t="s">
        <v>131</v>
      </c>
      <c r="E220" s="286" t="s">
        <v>283</v>
      </c>
      <c r="F220" s="287" t="s">
        <v>284</v>
      </c>
      <c r="G220" s="288" t="s">
        <v>178</v>
      </c>
      <c r="H220" s="289">
        <v>85.6</v>
      </c>
      <c r="I220" s="290">
        <v>1800</v>
      </c>
      <c r="J220" s="290">
        <f>ROUND(I220*H220,2)</f>
        <v>154080</v>
      </c>
      <c r="K220" s="287" t="s">
        <v>135</v>
      </c>
      <c r="L220" s="208"/>
      <c r="M220" s="291" t="s">
        <v>1</v>
      </c>
      <c r="N220" s="292" t="s">
        <v>42</v>
      </c>
      <c r="P220" s="293">
        <f>O220*H220</f>
        <v>0</v>
      </c>
      <c r="Q220" s="293">
        <v>0</v>
      </c>
      <c r="R220" s="293">
        <f>Q220*H220</f>
        <v>0</v>
      </c>
      <c r="S220" s="293">
        <v>0</v>
      </c>
      <c r="T220" s="294">
        <f>S220*H220</f>
        <v>0</v>
      </c>
      <c r="AR220" s="244" t="s">
        <v>136</v>
      </c>
      <c r="AT220" s="244" t="s">
        <v>131</v>
      </c>
      <c r="AU220" s="244" t="s">
        <v>87</v>
      </c>
      <c r="AY220" s="199" t="s">
        <v>128</v>
      </c>
      <c r="BE220" s="295">
        <f>IF(N220="základní",J220,0)</f>
        <v>154080</v>
      </c>
      <c r="BF220" s="295">
        <f>IF(N220="snížená",J220,0)</f>
        <v>0</v>
      </c>
      <c r="BG220" s="295">
        <f>IF(N220="zákl. přenesená",J220,0)</f>
        <v>0</v>
      </c>
      <c r="BH220" s="295">
        <f>IF(N220="sníž. přenesená",J220,0)</f>
        <v>0</v>
      </c>
      <c r="BI220" s="295">
        <f>IF(N220="nulová",J220,0)</f>
        <v>0</v>
      </c>
      <c r="BJ220" s="199" t="s">
        <v>85</v>
      </c>
      <c r="BK220" s="295">
        <f>ROUND(I220*H220,2)</f>
        <v>154080</v>
      </c>
      <c r="BL220" s="199" t="s">
        <v>136</v>
      </c>
      <c r="BM220" s="244" t="s">
        <v>285</v>
      </c>
    </row>
    <row r="221" spans="2:65" s="318" customFormat="1" ht="22.5">
      <c r="B221" s="317"/>
      <c r="D221" s="296" t="s">
        <v>140</v>
      </c>
      <c r="E221" s="319" t="s">
        <v>1</v>
      </c>
      <c r="F221" s="320" t="s">
        <v>279</v>
      </c>
      <c r="H221" s="319" t="s">
        <v>1</v>
      </c>
      <c r="I221" s="321"/>
      <c r="L221" s="317"/>
      <c r="M221" s="322"/>
      <c r="T221" s="323"/>
      <c r="AT221" s="319" t="s">
        <v>140</v>
      </c>
      <c r="AU221" s="319" t="s">
        <v>87</v>
      </c>
      <c r="AV221" s="318" t="s">
        <v>85</v>
      </c>
      <c r="AW221" s="318" t="s">
        <v>32</v>
      </c>
      <c r="AX221" s="318" t="s">
        <v>77</v>
      </c>
      <c r="AY221" s="319" t="s">
        <v>128</v>
      </c>
    </row>
    <row r="222" spans="2:65" s="318" customFormat="1">
      <c r="B222" s="317"/>
      <c r="D222" s="296" t="s">
        <v>140</v>
      </c>
      <c r="E222" s="319" t="s">
        <v>1</v>
      </c>
      <c r="F222" s="320" t="s">
        <v>207</v>
      </c>
      <c r="H222" s="319" t="s">
        <v>1</v>
      </c>
      <c r="I222" s="321"/>
      <c r="L222" s="317"/>
      <c r="M222" s="322"/>
      <c r="T222" s="323"/>
      <c r="AT222" s="319" t="s">
        <v>140</v>
      </c>
      <c r="AU222" s="319" t="s">
        <v>87</v>
      </c>
      <c r="AV222" s="318" t="s">
        <v>85</v>
      </c>
      <c r="AW222" s="318" t="s">
        <v>32</v>
      </c>
      <c r="AX222" s="318" t="s">
        <v>77</v>
      </c>
      <c r="AY222" s="319" t="s">
        <v>128</v>
      </c>
    </row>
    <row r="223" spans="2:65" s="318" customFormat="1">
      <c r="B223" s="317"/>
      <c r="D223" s="296" t="s">
        <v>140</v>
      </c>
      <c r="E223" s="319" t="s">
        <v>1</v>
      </c>
      <c r="F223" s="320" t="s">
        <v>280</v>
      </c>
      <c r="H223" s="319" t="s">
        <v>1</v>
      </c>
      <c r="I223" s="321"/>
      <c r="L223" s="317"/>
      <c r="M223" s="322"/>
      <c r="T223" s="323"/>
      <c r="AT223" s="319" t="s">
        <v>140</v>
      </c>
      <c r="AU223" s="319" t="s">
        <v>87</v>
      </c>
      <c r="AV223" s="318" t="s">
        <v>85</v>
      </c>
      <c r="AW223" s="318" t="s">
        <v>32</v>
      </c>
      <c r="AX223" s="318" t="s">
        <v>77</v>
      </c>
      <c r="AY223" s="319" t="s">
        <v>128</v>
      </c>
    </row>
    <row r="224" spans="2:65" s="302" customFormat="1">
      <c r="B224" s="301"/>
      <c r="D224" s="296" t="s">
        <v>140</v>
      </c>
      <c r="E224" s="303" t="s">
        <v>1</v>
      </c>
      <c r="F224" s="304" t="s">
        <v>286</v>
      </c>
      <c r="H224" s="305">
        <v>38.1</v>
      </c>
      <c r="I224" s="306"/>
      <c r="L224" s="301"/>
      <c r="M224" s="307"/>
      <c r="T224" s="308"/>
      <c r="AT224" s="303" t="s">
        <v>140</v>
      </c>
      <c r="AU224" s="303" t="s">
        <v>87</v>
      </c>
      <c r="AV224" s="302" t="s">
        <v>87</v>
      </c>
      <c r="AW224" s="302" t="s">
        <v>32</v>
      </c>
      <c r="AX224" s="302" t="s">
        <v>77</v>
      </c>
      <c r="AY224" s="303" t="s">
        <v>128</v>
      </c>
    </row>
    <row r="225" spans="2:65" s="318" customFormat="1">
      <c r="B225" s="317"/>
      <c r="D225" s="296" t="s">
        <v>140</v>
      </c>
      <c r="E225" s="319" t="s">
        <v>1</v>
      </c>
      <c r="F225" s="320" t="s">
        <v>287</v>
      </c>
      <c r="H225" s="319" t="s">
        <v>1</v>
      </c>
      <c r="I225" s="321"/>
      <c r="L225" s="317"/>
      <c r="M225" s="322"/>
      <c r="T225" s="323"/>
      <c r="AT225" s="319" t="s">
        <v>140</v>
      </c>
      <c r="AU225" s="319" t="s">
        <v>87</v>
      </c>
      <c r="AV225" s="318" t="s">
        <v>85</v>
      </c>
      <c r="AW225" s="318" t="s">
        <v>32</v>
      </c>
      <c r="AX225" s="318" t="s">
        <v>77</v>
      </c>
      <c r="AY225" s="319" t="s">
        <v>128</v>
      </c>
    </row>
    <row r="226" spans="2:65" s="302" customFormat="1">
      <c r="B226" s="301"/>
      <c r="D226" s="296" t="s">
        <v>140</v>
      </c>
      <c r="E226" s="303" t="s">
        <v>1</v>
      </c>
      <c r="F226" s="304" t="s">
        <v>288</v>
      </c>
      <c r="H226" s="305">
        <v>47.5</v>
      </c>
      <c r="I226" s="306"/>
      <c r="L226" s="301"/>
      <c r="M226" s="307"/>
      <c r="T226" s="308"/>
      <c r="AT226" s="303" t="s">
        <v>140</v>
      </c>
      <c r="AU226" s="303" t="s">
        <v>87</v>
      </c>
      <c r="AV226" s="302" t="s">
        <v>87</v>
      </c>
      <c r="AW226" s="302" t="s">
        <v>32</v>
      </c>
      <c r="AX226" s="302" t="s">
        <v>77</v>
      </c>
      <c r="AY226" s="303" t="s">
        <v>128</v>
      </c>
    </row>
    <row r="227" spans="2:65" s="310" customFormat="1">
      <c r="B227" s="309"/>
      <c r="D227" s="296" t="s">
        <v>140</v>
      </c>
      <c r="E227" s="311" t="s">
        <v>1</v>
      </c>
      <c r="F227" s="312" t="s">
        <v>141</v>
      </c>
      <c r="H227" s="313">
        <v>85.6</v>
      </c>
      <c r="I227" s="314"/>
      <c r="L227" s="309"/>
      <c r="M227" s="315"/>
      <c r="T227" s="316"/>
      <c r="AT227" s="311" t="s">
        <v>140</v>
      </c>
      <c r="AU227" s="311" t="s">
        <v>87</v>
      </c>
      <c r="AV227" s="310" t="s">
        <v>136</v>
      </c>
      <c r="AW227" s="310" t="s">
        <v>32</v>
      </c>
      <c r="AX227" s="310" t="s">
        <v>85</v>
      </c>
      <c r="AY227" s="311" t="s">
        <v>128</v>
      </c>
    </row>
    <row r="228" spans="2:65" s="209" customFormat="1" ht="24.2" customHeight="1">
      <c r="B228" s="284"/>
      <c r="C228" s="285" t="s">
        <v>289</v>
      </c>
      <c r="D228" s="285" t="s">
        <v>131</v>
      </c>
      <c r="E228" s="286" t="s">
        <v>290</v>
      </c>
      <c r="F228" s="287" t="s">
        <v>291</v>
      </c>
      <c r="G228" s="288" t="s">
        <v>292</v>
      </c>
      <c r="H228" s="289">
        <v>2.1030000000000002</v>
      </c>
      <c r="I228" s="290">
        <v>1909.7194400000001</v>
      </c>
      <c r="J228" s="290">
        <f>ROUND(I228*H228,2)</f>
        <v>4016.14</v>
      </c>
      <c r="K228" s="287" t="s">
        <v>147</v>
      </c>
      <c r="L228" s="208"/>
      <c r="M228" s="291" t="s">
        <v>1</v>
      </c>
      <c r="N228" s="292" t="s">
        <v>42</v>
      </c>
      <c r="P228" s="293">
        <f>O228*H228</f>
        <v>0</v>
      </c>
      <c r="Q228" s="293">
        <v>2.3369999999999998E-2</v>
      </c>
      <c r="R228" s="293">
        <f>Q228*H228</f>
        <v>4.9147110000000001E-2</v>
      </c>
      <c r="S228" s="293">
        <v>0</v>
      </c>
      <c r="T228" s="294">
        <f>S228*H228</f>
        <v>0</v>
      </c>
      <c r="AR228" s="244" t="s">
        <v>179</v>
      </c>
      <c r="AT228" s="244" t="s">
        <v>131</v>
      </c>
      <c r="AU228" s="244" t="s">
        <v>87</v>
      </c>
      <c r="AY228" s="199" t="s">
        <v>128</v>
      </c>
      <c r="BE228" s="295">
        <f>IF(N228="základní",J228,0)</f>
        <v>4016.14</v>
      </c>
      <c r="BF228" s="295">
        <f>IF(N228="snížená",J228,0)</f>
        <v>0</v>
      </c>
      <c r="BG228" s="295">
        <f>IF(N228="zákl. přenesená",J228,0)</f>
        <v>0</v>
      </c>
      <c r="BH228" s="295">
        <f>IF(N228="sníž. přenesená",J228,0)</f>
        <v>0</v>
      </c>
      <c r="BI228" s="295">
        <f>IF(N228="nulová",J228,0)</f>
        <v>0</v>
      </c>
      <c r="BJ228" s="199" t="s">
        <v>85</v>
      </c>
      <c r="BK228" s="295">
        <f>ROUND(I228*H228,2)</f>
        <v>4016.14</v>
      </c>
      <c r="BL228" s="199" t="s">
        <v>179</v>
      </c>
      <c r="BM228" s="244" t="s">
        <v>293</v>
      </c>
    </row>
    <row r="229" spans="2:65" s="302" customFormat="1">
      <c r="B229" s="301"/>
      <c r="D229" s="296" t="s">
        <v>140</v>
      </c>
      <c r="E229" s="303" t="s">
        <v>1</v>
      </c>
      <c r="F229" s="304" t="s">
        <v>294</v>
      </c>
      <c r="H229" s="305">
        <v>4.9000000000000002E-2</v>
      </c>
      <c r="I229" s="306"/>
      <c r="L229" s="301"/>
      <c r="M229" s="307"/>
      <c r="T229" s="308"/>
      <c r="AT229" s="303" t="s">
        <v>140</v>
      </c>
      <c r="AU229" s="303" t="s">
        <v>87</v>
      </c>
      <c r="AV229" s="302" t="s">
        <v>87</v>
      </c>
      <c r="AW229" s="302" t="s">
        <v>32</v>
      </c>
      <c r="AX229" s="302" t="s">
        <v>77</v>
      </c>
      <c r="AY229" s="303" t="s">
        <v>128</v>
      </c>
    </row>
    <row r="230" spans="2:65" s="302" customFormat="1">
      <c r="B230" s="301"/>
      <c r="D230" s="296" t="s">
        <v>140</v>
      </c>
      <c r="E230" s="303" t="s">
        <v>1</v>
      </c>
      <c r="F230" s="304" t="s">
        <v>295</v>
      </c>
      <c r="H230" s="305">
        <v>2.0539999999999998</v>
      </c>
      <c r="I230" s="306"/>
      <c r="L230" s="301"/>
      <c r="M230" s="307"/>
      <c r="T230" s="308"/>
      <c r="AT230" s="303" t="s">
        <v>140</v>
      </c>
      <c r="AU230" s="303" t="s">
        <v>87</v>
      </c>
      <c r="AV230" s="302" t="s">
        <v>87</v>
      </c>
      <c r="AW230" s="302" t="s">
        <v>32</v>
      </c>
      <c r="AX230" s="302" t="s">
        <v>77</v>
      </c>
      <c r="AY230" s="303" t="s">
        <v>128</v>
      </c>
    </row>
    <row r="231" spans="2:65" s="310" customFormat="1">
      <c r="B231" s="309"/>
      <c r="D231" s="296" t="s">
        <v>140</v>
      </c>
      <c r="E231" s="311" t="s">
        <v>1</v>
      </c>
      <c r="F231" s="312" t="s">
        <v>141</v>
      </c>
      <c r="H231" s="313">
        <v>2.1030000000000002</v>
      </c>
      <c r="I231" s="314"/>
      <c r="L231" s="309"/>
      <c r="M231" s="315"/>
      <c r="T231" s="316"/>
      <c r="AT231" s="311" t="s">
        <v>140</v>
      </c>
      <c r="AU231" s="311" t="s">
        <v>87</v>
      </c>
      <c r="AV231" s="310" t="s">
        <v>136</v>
      </c>
      <c r="AW231" s="310" t="s">
        <v>32</v>
      </c>
      <c r="AX231" s="310" t="s">
        <v>85</v>
      </c>
      <c r="AY231" s="311" t="s">
        <v>128</v>
      </c>
    </row>
    <row r="232" spans="2:65" s="209" customFormat="1" ht="16.5" customHeight="1">
      <c r="B232" s="284"/>
      <c r="C232" s="285" t="s">
        <v>296</v>
      </c>
      <c r="D232" s="285" t="s">
        <v>131</v>
      </c>
      <c r="E232" s="286" t="s">
        <v>297</v>
      </c>
      <c r="F232" s="287" t="s">
        <v>298</v>
      </c>
      <c r="G232" s="288" t="s">
        <v>178</v>
      </c>
      <c r="H232" s="289">
        <v>351.13</v>
      </c>
      <c r="I232" s="290">
        <v>120</v>
      </c>
      <c r="J232" s="290">
        <f>ROUND(I232*H232,2)</f>
        <v>42135.6</v>
      </c>
      <c r="K232" s="287" t="s">
        <v>135</v>
      </c>
      <c r="L232" s="208"/>
      <c r="M232" s="291" t="s">
        <v>1</v>
      </c>
      <c r="N232" s="292" t="s">
        <v>42</v>
      </c>
      <c r="P232" s="293">
        <f>O232*H232</f>
        <v>0</v>
      </c>
      <c r="Q232" s="293">
        <v>0</v>
      </c>
      <c r="R232" s="293">
        <f>Q232*H232</f>
        <v>0</v>
      </c>
      <c r="S232" s="293">
        <v>0</v>
      </c>
      <c r="T232" s="294">
        <f>S232*H232</f>
        <v>0</v>
      </c>
      <c r="AR232" s="244" t="s">
        <v>179</v>
      </c>
      <c r="AT232" s="244" t="s">
        <v>131</v>
      </c>
      <c r="AU232" s="244" t="s">
        <v>87</v>
      </c>
      <c r="AY232" s="199" t="s">
        <v>128</v>
      </c>
      <c r="BE232" s="295">
        <f>IF(N232="základní",J232,0)</f>
        <v>42135.6</v>
      </c>
      <c r="BF232" s="295">
        <f>IF(N232="snížená",J232,0)</f>
        <v>0</v>
      </c>
      <c r="BG232" s="295">
        <f>IF(N232="zákl. přenesená",J232,0)</f>
        <v>0</v>
      </c>
      <c r="BH232" s="295">
        <f>IF(N232="sníž. přenesená",J232,0)</f>
        <v>0</v>
      </c>
      <c r="BI232" s="295">
        <f>IF(N232="nulová",J232,0)</f>
        <v>0</v>
      </c>
      <c r="BJ232" s="199" t="s">
        <v>85</v>
      </c>
      <c r="BK232" s="295">
        <f>ROUND(I232*H232,2)</f>
        <v>42135.6</v>
      </c>
      <c r="BL232" s="199" t="s">
        <v>179</v>
      </c>
      <c r="BM232" s="244" t="s">
        <v>299</v>
      </c>
    </row>
    <row r="233" spans="2:65" s="209" customFormat="1" ht="19.5">
      <c r="B233" s="208"/>
      <c r="D233" s="296" t="s">
        <v>138</v>
      </c>
      <c r="F233" s="297" t="s">
        <v>300</v>
      </c>
      <c r="I233" s="298"/>
      <c r="L233" s="208"/>
      <c r="M233" s="299"/>
      <c r="T233" s="300"/>
      <c r="AT233" s="199" t="s">
        <v>138</v>
      </c>
      <c r="AU233" s="199" t="s">
        <v>87</v>
      </c>
    </row>
    <row r="234" spans="2:65" s="318" customFormat="1" ht="22.5">
      <c r="B234" s="317"/>
      <c r="D234" s="296" t="s">
        <v>140</v>
      </c>
      <c r="E234" s="319" t="s">
        <v>1</v>
      </c>
      <c r="F234" s="320" t="s">
        <v>301</v>
      </c>
      <c r="H234" s="319" t="s">
        <v>1</v>
      </c>
      <c r="I234" s="321"/>
      <c r="L234" s="317"/>
      <c r="M234" s="322"/>
      <c r="T234" s="323"/>
      <c r="AT234" s="319" t="s">
        <v>140</v>
      </c>
      <c r="AU234" s="319" t="s">
        <v>87</v>
      </c>
      <c r="AV234" s="318" t="s">
        <v>85</v>
      </c>
      <c r="AW234" s="318" t="s">
        <v>32</v>
      </c>
      <c r="AX234" s="318" t="s">
        <v>77</v>
      </c>
      <c r="AY234" s="319" t="s">
        <v>128</v>
      </c>
    </row>
    <row r="235" spans="2:65" s="302" customFormat="1">
      <c r="B235" s="301"/>
      <c r="D235" s="296" t="s">
        <v>140</v>
      </c>
      <c r="E235" s="303" t="s">
        <v>1</v>
      </c>
      <c r="F235" s="304" t="s">
        <v>302</v>
      </c>
      <c r="H235" s="305">
        <v>351.13</v>
      </c>
      <c r="I235" s="306"/>
      <c r="L235" s="301"/>
      <c r="M235" s="307"/>
      <c r="T235" s="308"/>
      <c r="AT235" s="303" t="s">
        <v>140</v>
      </c>
      <c r="AU235" s="303" t="s">
        <v>87</v>
      </c>
      <c r="AV235" s="302" t="s">
        <v>87</v>
      </c>
      <c r="AW235" s="302" t="s">
        <v>32</v>
      </c>
      <c r="AX235" s="302" t="s">
        <v>85</v>
      </c>
      <c r="AY235" s="303" t="s">
        <v>128</v>
      </c>
    </row>
    <row r="236" spans="2:65" s="209" customFormat="1" ht="21.75" customHeight="1">
      <c r="B236" s="284"/>
      <c r="C236" s="285" t="s">
        <v>303</v>
      </c>
      <c r="D236" s="285" t="s">
        <v>131</v>
      </c>
      <c r="E236" s="286" t="s">
        <v>304</v>
      </c>
      <c r="F236" s="287" t="s">
        <v>305</v>
      </c>
      <c r="G236" s="288" t="s">
        <v>178</v>
      </c>
      <c r="H236" s="289">
        <v>438.91300000000001</v>
      </c>
      <c r="I236" s="290">
        <v>80</v>
      </c>
      <c r="J236" s="290">
        <f>ROUND(I236*H236,2)</f>
        <v>35113.040000000001</v>
      </c>
      <c r="K236" s="287" t="s">
        <v>135</v>
      </c>
      <c r="L236" s="208"/>
      <c r="M236" s="291" t="s">
        <v>1</v>
      </c>
      <c r="N236" s="292" t="s">
        <v>42</v>
      </c>
      <c r="P236" s="293">
        <f>O236*H236</f>
        <v>0</v>
      </c>
      <c r="Q236" s="293">
        <v>0</v>
      </c>
      <c r="R236" s="293">
        <f>Q236*H236</f>
        <v>0</v>
      </c>
      <c r="S236" s="293">
        <v>0</v>
      </c>
      <c r="T236" s="294">
        <f>S236*H236</f>
        <v>0</v>
      </c>
      <c r="AR236" s="244" t="s">
        <v>179</v>
      </c>
      <c r="AT236" s="244" t="s">
        <v>131</v>
      </c>
      <c r="AU236" s="244" t="s">
        <v>87</v>
      </c>
      <c r="AY236" s="199" t="s">
        <v>128</v>
      </c>
      <c r="BE236" s="295">
        <f>IF(N236="základní",J236,0)</f>
        <v>35113.040000000001</v>
      </c>
      <c r="BF236" s="295">
        <f>IF(N236="snížená",J236,0)</f>
        <v>0</v>
      </c>
      <c r="BG236" s="295">
        <f>IF(N236="zákl. přenesená",J236,0)</f>
        <v>0</v>
      </c>
      <c r="BH236" s="295">
        <f>IF(N236="sníž. přenesená",J236,0)</f>
        <v>0</v>
      </c>
      <c r="BI236" s="295">
        <f>IF(N236="nulová",J236,0)</f>
        <v>0</v>
      </c>
      <c r="BJ236" s="199" t="s">
        <v>85</v>
      </c>
      <c r="BK236" s="295">
        <f>ROUND(I236*H236,2)</f>
        <v>35113.040000000001</v>
      </c>
      <c r="BL236" s="199" t="s">
        <v>179</v>
      </c>
      <c r="BM236" s="244" t="s">
        <v>306</v>
      </c>
    </row>
    <row r="237" spans="2:65" s="209" customFormat="1" ht="19.5">
      <c r="B237" s="208"/>
      <c r="D237" s="296" t="s">
        <v>138</v>
      </c>
      <c r="F237" s="297" t="s">
        <v>300</v>
      </c>
      <c r="I237" s="298"/>
      <c r="L237" s="208"/>
      <c r="M237" s="299"/>
      <c r="T237" s="300"/>
      <c r="AT237" s="199" t="s">
        <v>138</v>
      </c>
      <c r="AU237" s="199" t="s">
        <v>87</v>
      </c>
    </row>
    <row r="238" spans="2:65" s="318" customFormat="1" ht="22.5">
      <c r="B238" s="317"/>
      <c r="D238" s="296" t="s">
        <v>140</v>
      </c>
      <c r="E238" s="319" t="s">
        <v>1</v>
      </c>
      <c r="F238" s="320" t="s">
        <v>307</v>
      </c>
      <c r="H238" s="319" t="s">
        <v>1</v>
      </c>
      <c r="I238" s="321"/>
      <c r="L238" s="317"/>
      <c r="M238" s="322"/>
      <c r="T238" s="323"/>
      <c r="AT238" s="319" t="s">
        <v>140</v>
      </c>
      <c r="AU238" s="319" t="s">
        <v>87</v>
      </c>
      <c r="AV238" s="318" t="s">
        <v>85</v>
      </c>
      <c r="AW238" s="318" t="s">
        <v>32</v>
      </c>
      <c r="AX238" s="318" t="s">
        <v>77</v>
      </c>
      <c r="AY238" s="319" t="s">
        <v>128</v>
      </c>
    </row>
    <row r="239" spans="2:65" s="302" customFormat="1">
      <c r="B239" s="301"/>
      <c r="D239" s="296" t="s">
        <v>140</v>
      </c>
      <c r="E239" s="303" t="s">
        <v>1</v>
      </c>
      <c r="F239" s="304" t="s">
        <v>308</v>
      </c>
      <c r="H239" s="305">
        <v>438.91300000000001</v>
      </c>
      <c r="I239" s="306"/>
      <c r="L239" s="301"/>
      <c r="M239" s="307"/>
      <c r="T239" s="308"/>
      <c r="AT239" s="303" t="s">
        <v>140</v>
      </c>
      <c r="AU239" s="303" t="s">
        <v>87</v>
      </c>
      <c r="AV239" s="302" t="s">
        <v>87</v>
      </c>
      <c r="AW239" s="302" t="s">
        <v>32</v>
      </c>
      <c r="AX239" s="302" t="s">
        <v>77</v>
      </c>
      <c r="AY239" s="303" t="s">
        <v>128</v>
      </c>
    </row>
    <row r="240" spans="2:65" s="310" customFormat="1">
      <c r="B240" s="309"/>
      <c r="D240" s="296" t="s">
        <v>140</v>
      </c>
      <c r="E240" s="311" t="s">
        <v>1</v>
      </c>
      <c r="F240" s="312" t="s">
        <v>141</v>
      </c>
      <c r="H240" s="313">
        <v>438.91300000000001</v>
      </c>
      <c r="I240" s="314"/>
      <c r="L240" s="309"/>
      <c r="M240" s="315"/>
      <c r="T240" s="316"/>
      <c r="AT240" s="311" t="s">
        <v>140</v>
      </c>
      <c r="AU240" s="311" t="s">
        <v>87</v>
      </c>
      <c r="AV240" s="310" t="s">
        <v>136</v>
      </c>
      <c r="AW240" s="310" t="s">
        <v>32</v>
      </c>
      <c r="AX240" s="310" t="s">
        <v>85</v>
      </c>
      <c r="AY240" s="311" t="s">
        <v>128</v>
      </c>
    </row>
    <row r="241" spans="2:65" s="302" customFormat="1">
      <c r="B241" s="301"/>
      <c r="D241" s="296" t="s">
        <v>140</v>
      </c>
      <c r="E241" s="303" t="s">
        <v>1</v>
      </c>
      <c r="F241" s="304" t="s">
        <v>77</v>
      </c>
      <c r="H241" s="305">
        <v>0</v>
      </c>
      <c r="I241" s="306"/>
      <c r="L241" s="301"/>
      <c r="M241" s="307"/>
      <c r="T241" s="308"/>
      <c r="AT241" s="303" t="s">
        <v>140</v>
      </c>
      <c r="AU241" s="303" t="s">
        <v>87</v>
      </c>
      <c r="AV241" s="302" t="s">
        <v>87</v>
      </c>
      <c r="AW241" s="302" t="s">
        <v>32</v>
      </c>
      <c r="AX241" s="302" t="s">
        <v>77</v>
      </c>
      <c r="AY241" s="303" t="s">
        <v>128</v>
      </c>
    </row>
    <row r="242" spans="2:65" s="310" customFormat="1">
      <c r="B242" s="309"/>
      <c r="D242" s="296" t="s">
        <v>140</v>
      </c>
      <c r="E242" s="311" t="s">
        <v>1</v>
      </c>
      <c r="F242" s="312" t="s">
        <v>141</v>
      </c>
      <c r="H242" s="313">
        <v>0</v>
      </c>
      <c r="I242" s="314"/>
      <c r="L242" s="309"/>
      <c r="M242" s="315"/>
      <c r="T242" s="316"/>
      <c r="AT242" s="311" t="s">
        <v>140</v>
      </c>
      <c r="AU242" s="311" t="s">
        <v>87</v>
      </c>
      <c r="AV242" s="310" t="s">
        <v>136</v>
      </c>
      <c r="AW242" s="310" t="s">
        <v>32</v>
      </c>
      <c r="AX242" s="310" t="s">
        <v>77</v>
      </c>
      <c r="AY242" s="311" t="s">
        <v>128</v>
      </c>
    </row>
    <row r="243" spans="2:65" s="310" customFormat="1">
      <c r="B243" s="309"/>
      <c r="D243" s="296" t="s">
        <v>140</v>
      </c>
      <c r="E243" s="311" t="s">
        <v>1</v>
      </c>
      <c r="F243" s="312" t="s">
        <v>141</v>
      </c>
      <c r="H243" s="313">
        <v>0</v>
      </c>
      <c r="I243" s="314"/>
      <c r="L243" s="309"/>
      <c r="M243" s="315"/>
      <c r="T243" s="316"/>
      <c r="AT243" s="311" t="s">
        <v>140</v>
      </c>
      <c r="AU243" s="311" t="s">
        <v>87</v>
      </c>
      <c r="AV243" s="310" t="s">
        <v>136</v>
      </c>
      <c r="AW243" s="310" t="s">
        <v>32</v>
      </c>
      <c r="AX243" s="310" t="s">
        <v>77</v>
      </c>
      <c r="AY243" s="311" t="s">
        <v>128</v>
      </c>
    </row>
    <row r="244" spans="2:65" s="209" customFormat="1" ht="16.5" customHeight="1">
      <c r="B244" s="284"/>
      <c r="C244" s="285" t="s">
        <v>309</v>
      </c>
      <c r="D244" s="285" t="s">
        <v>131</v>
      </c>
      <c r="E244" s="286" t="s">
        <v>310</v>
      </c>
      <c r="F244" s="287" t="s">
        <v>311</v>
      </c>
      <c r="G244" s="288" t="s">
        <v>178</v>
      </c>
      <c r="H244" s="289">
        <v>1316.7380000000001</v>
      </c>
      <c r="I244" s="290">
        <v>15</v>
      </c>
      <c r="J244" s="290">
        <f>ROUND(I244*H244,2)</f>
        <v>19751.07</v>
      </c>
      <c r="K244" s="287" t="s">
        <v>135</v>
      </c>
      <c r="L244" s="208"/>
      <c r="M244" s="291" t="s">
        <v>1</v>
      </c>
      <c r="N244" s="292" t="s">
        <v>42</v>
      </c>
      <c r="P244" s="293">
        <f>O244*H244</f>
        <v>0</v>
      </c>
      <c r="Q244" s="293">
        <v>0</v>
      </c>
      <c r="R244" s="293">
        <f>Q244*H244</f>
        <v>0</v>
      </c>
      <c r="S244" s="293">
        <v>0</v>
      </c>
      <c r="T244" s="294">
        <f>S244*H244</f>
        <v>0</v>
      </c>
      <c r="AR244" s="244" t="s">
        <v>179</v>
      </c>
      <c r="AT244" s="244" t="s">
        <v>131</v>
      </c>
      <c r="AU244" s="244" t="s">
        <v>87</v>
      </c>
      <c r="AY244" s="199" t="s">
        <v>128</v>
      </c>
      <c r="BE244" s="295">
        <f>IF(N244="základní",J244,0)</f>
        <v>19751.07</v>
      </c>
      <c r="BF244" s="295">
        <f>IF(N244="snížená",J244,0)</f>
        <v>0</v>
      </c>
      <c r="BG244" s="295">
        <f>IF(N244="zákl. přenesená",J244,0)</f>
        <v>0</v>
      </c>
      <c r="BH244" s="295">
        <f>IF(N244="sníž. přenesená",J244,0)</f>
        <v>0</v>
      </c>
      <c r="BI244" s="295">
        <f>IF(N244="nulová",J244,0)</f>
        <v>0</v>
      </c>
      <c r="BJ244" s="199" t="s">
        <v>85</v>
      </c>
      <c r="BK244" s="295">
        <f>ROUND(I244*H244,2)</f>
        <v>19751.07</v>
      </c>
      <c r="BL244" s="199" t="s">
        <v>179</v>
      </c>
      <c r="BM244" s="244" t="s">
        <v>312</v>
      </c>
    </row>
    <row r="245" spans="2:65" s="209" customFormat="1" ht="19.5">
      <c r="B245" s="208"/>
      <c r="D245" s="296" t="s">
        <v>138</v>
      </c>
      <c r="F245" s="297" t="s">
        <v>300</v>
      </c>
      <c r="I245" s="298"/>
      <c r="L245" s="208"/>
      <c r="M245" s="299"/>
      <c r="T245" s="300"/>
      <c r="AT245" s="199" t="s">
        <v>138</v>
      </c>
      <c r="AU245" s="199" t="s">
        <v>87</v>
      </c>
    </row>
    <row r="246" spans="2:65" s="318" customFormat="1" ht="22.5">
      <c r="B246" s="317"/>
      <c r="D246" s="296" t="s">
        <v>140</v>
      </c>
      <c r="E246" s="319" t="s">
        <v>1</v>
      </c>
      <c r="F246" s="320" t="s">
        <v>307</v>
      </c>
      <c r="H246" s="319" t="s">
        <v>1</v>
      </c>
      <c r="I246" s="321"/>
      <c r="L246" s="317"/>
      <c r="M246" s="322"/>
      <c r="T246" s="323"/>
      <c r="AT246" s="319" t="s">
        <v>140</v>
      </c>
      <c r="AU246" s="319" t="s">
        <v>87</v>
      </c>
      <c r="AV246" s="318" t="s">
        <v>85</v>
      </c>
      <c r="AW246" s="318" t="s">
        <v>32</v>
      </c>
      <c r="AX246" s="318" t="s">
        <v>77</v>
      </c>
      <c r="AY246" s="319" t="s">
        <v>128</v>
      </c>
    </row>
    <row r="247" spans="2:65" s="302" customFormat="1">
      <c r="B247" s="301"/>
      <c r="D247" s="296" t="s">
        <v>140</v>
      </c>
      <c r="E247" s="303" t="s">
        <v>1</v>
      </c>
      <c r="F247" s="304" t="s">
        <v>313</v>
      </c>
      <c r="H247" s="305">
        <v>1316.7380000000001</v>
      </c>
      <c r="I247" s="306"/>
      <c r="L247" s="301"/>
      <c r="M247" s="307"/>
      <c r="T247" s="308"/>
      <c r="AT247" s="303" t="s">
        <v>140</v>
      </c>
      <c r="AU247" s="303" t="s">
        <v>87</v>
      </c>
      <c r="AV247" s="302" t="s">
        <v>87</v>
      </c>
      <c r="AW247" s="302" t="s">
        <v>32</v>
      </c>
      <c r="AX247" s="302" t="s">
        <v>77</v>
      </c>
      <c r="AY247" s="303" t="s">
        <v>128</v>
      </c>
    </row>
    <row r="248" spans="2:65" s="310" customFormat="1">
      <c r="B248" s="309"/>
      <c r="D248" s="296" t="s">
        <v>140</v>
      </c>
      <c r="E248" s="311" t="s">
        <v>1</v>
      </c>
      <c r="F248" s="312" t="s">
        <v>141</v>
      </c>
      <c r="H248" s="313">
        <v>1316.7380000000001</v>
      </c>
      <c r="I248" s="314"/>
      <c r="L248" s="309"/>
      <c r="M248" s="315"/>
      <c r="T248" s="316"/>
      <c r="AT248" s="311" t="s">
        <v>140</v>
      </c>
      <c r="AU248" s="311" t="s">
        <v>87</v>
      </c>
      <c r="AV248" s="310" t="s">
        <v>136</v>
      </c>
      <c r="AW248" s="310" t="s">
        <v>32</v>
      </c>
      <c r="AX248" s="310" t="s">
        <v>85</v>
      </c>
      <c r="AY248" s="311" t="s">
        <v>128</v>
      </c>
    </row>
    <row r="249" spans="2:65" s="302" customFormat="1">
      <c r="B249" s="301"/>
      <c r="D249" s="296" t="s">
        <v>140</v>
      </c>
      <c r="E249" s="303" t="s">
        <v>1</v>
      </c>
      <c r="F249" s="304" t="s">
        <v>77</v>
      </c>
      <c r="H249" s="305">
        <v>0</v>
      </c>
      <c r="I249" s="306"/>
      <c r="L249" s="301"/>
      <c r="M249" s="307"/>
      <c r="T249" s="308"/>
      <c r="AT249" s="303" t="s">
        <v>140</v>
      </c>
      <c r="AU249" s="303" t="s">
        <v>87</v>
      </c>
      <c r="AV249" s="302" t="s">
        <v>87</v>
      </c>
      <c r="AW249" s="302" t="s">
        <v>32</v>
      </c>
      <c r="AX249" s="302" t="s">
        <v>77</v>
      </c>
      <c r="AY249" s="303" t="s">
        <v>128</v>
      </c>
    </row>
    <row r="250" spans="2:65" s="310" customFormat="1">
      <c r="B250" s="309"/>
      <c r="D250" s="296" t="s">
        <v>140</v>
      </c>
      <c r="E250" s="311" t="s">
        <v>1</v>
      </c>
      <c r="F250" s="312" t="s">
        <v>141</v>
      </c>
      <c r="H250" s="313">
        <v>0</v>
      </c>
      <c r="I250" s="314"/>
      <c r="L250" s="309"/>
      <c r="M250" s="315"/>
      <c r="T250" s="316"/>
      <c r="AT250" s="311" t="s">
        <v>140</v>
      </c>
      <c r="AU250" s="311" t="s">
        <v>87</v>
      </c>
      <c r="AV250" s="310" t="s">
        <v>136</v>
      </c>
      <c r="AW250" s="310" t="s">
        <v>32</v>
      </c>
      <c r="AX250" s="310" t="s">
        <v>77</v>
      </c>
      <c r="AY250" s="311" t="s">
        <v>128</v>
      </c>
    </row>
    <row r="251" spans="2:65" s="209" customFormat="1" ht="24.2" customHeight="1">
      <c r="B251" s="284"/>
      <c r="C251" s="285" t="s">
        <v>314</v>
      </c>
      <c r="D251" s="285" t="s">
        <v>131</v>
      </c>
      <c r="E251" s="286" t="s">
        <v>315</v>
      </c>
      <c r="F251" s="287" t="s">
        <v>316</v>
      </c>
      <c r="G251" s="288" t="s">
        <v>134</v>
      </c>
      <c r="H251" s="289">
        <v>1</v>
      </c>
      <c r="I251" s="290">
        <v>103324</v>
      </c>
      <c r="J251" s="290">
        <f>ROUND(I251*H251,2)</f>
        <v>103324</v>
      </c>
      <c r="K251" s="287" t="s">
        <v>135</v>
      </c>
      <c r="L251" s="208"/>
      <c r="M251" s="291" t="s">
        <v>1</v>
      </c>
      <c r="N251" s="292" t="s">
        <v>42</v>
      </c>
      <c r="P251" s="293">
        <f>O251*H251</f>
        <v>0</v>
      </c>
      <c r="Q251" s="293">
        <v>0</v>
      </c>
      <c r="R251" s="293">
        <f>Q251*H251</f>
        <v>0</v>
      </c>
      <c r="S251" s="293">
        <v>0</v>
      </c>
      <c r="T251" s="294">
        <f>S251*H251</f>
        <v>0</v>
      </c>
      <c r="AR251" s="244" t="s">
        <v>179</v>
      </c>
      <c r="AT251" s="244" t="s">
        <v>131</v>
      </c>
      <c r="AU251" s="244" t="s">
        <v>87</v>
      </c>
      <c r="AY251" s="199" t="s">
        <v>128</v>
      </c>
      <c r="BE251" s="295">
        <f>IF(N251="základní",J251,0)</f>
        <v>103324</v>
      </c>
      <c r="BF251" s="295">
        <f>IF(N251="snížená",J251,0)</f>
        <v>0</v>
      </c>
      <c r="BG251" s="295">
        <f>IF(N251="zákl. přenesená",J251,0)</f>
        <v>0</v>
      </c>
      <c r="BH251" s="295">
        <f>IF(N251="sníž. přenesená",J251,0)</f>
        <v>0</v>
      </c>
      <c r="BI251" s="295">
        <f>IF(N251="nulová",J251,0)</f>
        <v>0</v>
      </c>
      <c r="BJ251" s="199" t="s">
        <v>85</v>
      </c>
      <c r="BK251" s="295">
        <f>ROUND(I251*H251,2)</f>
        <v>103324</v>
      </c>
      <c r="BL251" s="199" t="s">
        <v>179</v>
      </c>
      <c r="BM251" s="244" t="s">
        <v>317</v>
      </c>
    </row>
    <row r="252" spans="2:65" s="209" customFormat="1" ht="19.5">
      <c r="B252" s="208"/>
      <c r="D252" s="296" t="s">
        <v>138</v>
      </c>
      <c r="F252" s="297" t="s">
        <v>300</v>
      </c>
      <c r="I252" s="298"/>
      <c r="L252" s="208"/>
      <c r="M252" s="299"/>
      <c r="T252" s="300"/>
      <c r="AT252" s="199" t="s">
        <v>138</v>
      </c>
      <c r="AU252" s="199" t="s">
        <v>87</v>
      </c>
    </row>
    <row r="253" spans="2:65" s="318" customFormat="1">
      <c r="B253" s="317"/>
      <c r="D253" s="296" t="s">
        <v>140</v>
      </c>
      <c r="E253" s="319" t="s">
        <v>1</v>
      </c>
      <c r="F253" s="320" t="s">
        <v>318</v>
      </c>
      <c r="H253" s="319" t="s">
        <v>1</v>
      </c>
      <c r="I253" s="321"/>
      <c r="L253" s="317"/>
      <c r="M253" s="322"/>
      <c r="T253" s="323"/>
      <c r="AT253" s="319" t="s">
        <v>140</v>
      </c>
      <c r="AU253" s="319" t="s">
        <v>87</v>
      </c>
      <c r="AV253" s="318" t="s">
        <v>85</v>
      </c>
      <c r="AW253" s="318" t="s">
        <v>32</v>
      </c>
      <c r="AX253" s="318" t="s">
        <v>77</v>
      </c>
      <c r="AY253" s="319" t="s">
        <v>128</v>
      </c>
    </row>
    <row r="254" spans="2:65" s="302" customFormat="1">
      <c r="B254" s="301"/>
      <c r="D254" s="296" t="s">
        <v>140</v>
      </c>
      <c r="E254" s="303" t="s">
        <v>1</v>
      </c>
      <c r="F254" s="304" t="s">
        <v>85</v>
      </c>
      <c r="H254" s="305">
        <v>1</v>
      </c>
      <c r="I254" s="306"/>
      <c r="L254" s="301"/>
      <c r="M254" s="307"/>
      <c r="T254" s="308"/>
      <c r="AT254" s="303" t="s">
        <v>140</v>
      </c>
      <c r="AU254" s="303" t="s">
        <v>87</v>
      </c>
      <c r="AV254" s="302" t="s">
        <v>87</v>
      </c>
      <c r="AW254" s="302" t="s">
        <v>32</v>
      </c>
      <c r="AX254" s="302" t="s">
        <v>85</v>
      </c>
      <c r="AY254" s="303" t="s">
        <v>128</v>
      </c>
    </row>
    <row r="255" spans="2:65" s="209" customFormat="1" ht="24.2" customHeight="1">
      <c r="B255" s="284"/>
      <c r="C255" s="285" t="s">
        <v>319</v>
      </c>
      <c r="D255" s="285" t="s">
        <v>131</v>
      </c>
      <c r="E255" s="286" t="s">
        <v>320</v>
      </c>
      <c r="F255" s="287" t="s">
        <v>321</v>
      </c>
      <c r="G255" s="288" t="s">
        <v>146</v>
      </c>
      <c r="H255" s="289">
        <v>4.9000000000000002E-2</v>
      </c>
      <c r="I255" s="290">
        <v>2154.8240591696003</v>
      </c>
      <c r="J255" s="290">
        <f>ROUND(I255*H255,2)</f>
        <v>105.59</v>
      </c>
      <c r="K255" s="287" t="s">
        <v>147</v>
      </c>
      <c r="L255" s="208"/>
      <c r="M255" s="291" t="s">
        <v>1</v>
      </c>
      <c r="N255" s="292" t="s">
        <v>42</v>
      </c>
      <c r="P255" s="293">
        <f>O255*H255</f>
        <v>0</v>
      </c>
      <c r="Q255" s="293">
        <v>0</v>
      </c>
      <c r="R255" s="293">
        <f>Q255*H255</f>
        <v>0</v>
      </c>
      <c r="S255" s="293">
        <v>0</v>
      </c>
      <c r="T255" s="294">
        <f>S255*H255</f>
        <v>0</v>
      </c>
      <c r="AR255" s="244" t="s">
        <v>179</v>
      </c>
      <c r="AT255" s="244" t="s">
        <v>131</v>
      </c>
      <c r="AU255" s="244" t="s">
        <v>87</v>
      </c>
      <c r="AY255" s="199" t="s">
        <v>128</v>
      </c>
      <c r="BE255" s="295">
        <f>IF(N255="základní",J255,0)</f>
        <v>105.59</v>
      </c>
      <c r="BF255" s="295">
        <f>IF(N255="snížená",J255,0)</f>
        <v>0</v>
      </c>
      <c r="BG255" s="295">
        <f>IF(N255="zákl. přenesená",J255,0)</f>
        <v>0</v>
      </c>
      <c r="BH255" s="295">
        <f>IF(N255="sníž. přenesená",J255,0)</f>
        <v>0</v>
      </c>
      <c r="BI255" s="295">
        <f>IF(N255="nulová",J255,0)</f>
        <v>0</v>
      </c>
      <c r="BJ255" s="199" t="s">
        <v>85</v>
      </c>
      <c r="BK255" s="295">
        <f>ROUND(I255*H255,2)</f>
        <v>105.59</v>
      </c>
      <c r="BL255" s="199" t="s">
        <v>179</v>
      </c>
      <c r="BM255" s="244" t="s">
        <v>322</v>
      </c>
    </row>
    <row r="256" spans="2:65" s="272" customFormat="1" ht="22.9" customHeight="1">
      <c r="B256" s="271"/>
      <c r="D256" s="273" t="s">
        <v>76</v>
      </c>
      <c r="E256" s="282" t="s">
        <v>323</v>
      </c>
      <c r="F256" s="282" t="s">
        <v>324</v>
      </c>
      <c r="I256" s="275"/>
      <c r="J256" s="283">
        <f>BK256</f>
        <v>259333.38</v>
      </c>
      <c r="L256" s="271"/>
      <c r="M256" s="277"/>
      <c r="P256" s="278">
        <f>SUM(P257:P278)</f>
        <v>0</v>
      </c>
      <c r="R256" s="278">
        <f>SUM(R257:R278)</f>
        <v>27.595832670000004</v>
      </c>
      <c r="T256" s="279">
        <f>SUM(T257:T278)</f>
        <v>0</v>
      </c>
      <c r="AR256" s="273" t="s">
        <v>87</v>
      </c>
      <c r="AT256" s="280" t="s">
        <v>76</v>
      </c>
      <c r="AU256" s="280" t="s">
        <v>85</v>
      </c>
      <c r="AY256" s="273" t="s">
        <v>128</v>
      </c>
      <c r="BK256" s="281">
        <f>SUM(BK257:BK278)</f>
        <v>259333.38</v>
      </c>
    </row>
    <row r="257" spans="2:65" s="209" customFormat="1" ht="16.5" customHeight="1">
      <c r="B257" s="284"/>
      <c r="C257" s="285" t="s">
        <v>217</v>
      </c>
      <c r="D257" s="285" t="s">
        <v>131</v>
      </c>
      <c r="E257" s="286" t="s">
        <v>325</v>
      </c>
      <c r="F257" s="287" t="s">
        <v>326</v>
      </c>
      <c r="G257" s="288" t="s">
        <v>134</v>
      </c>
      <c r="H257" s="289">
        <v>1</v>
      </c>
      <c r="I257" s="290">
        <v>0</v>
      </c>
      <c r="J257" s="290">
        <f>ROUND(I257*H257,2)</f>
        <v>0</v>
      </c>
      <c r="K257" s="287" t="s">
        <v>1</v>
      </c>
      <c r="L257" s="208"/>
      <c r="M257" s="291" t="s">
        <v>1</v>
      </c>
      <c r="N257" s="292" t="s">
        <v>42</v>
      </c>
      <c r="P257" s="293">
        <f>O257*H257</f>
        <v>0</v>
      </c>
      <c r="Q257" s="293">
        <v>0</v>
      </c>
      <c r="R257" s="293">
        <f>Q257*H257</f>
        <v>0</v>
      </c>
      <c r="S257" s="293">
        <v>0</v>
      </c>
      <c r="T257" s="294">
        <f>S257*H257</f>
        <v>0</v>
      </c>
      <c r="AR257" s="244" t="s">
        <v>179</v>
      </c>
      <c r="AT257" s="244" t="s">
        <v>131</v>
      </c>
      <c r="AU257" s="244" t="s">
        <v>87</v>
      </c>
      <c r="AY257" s="199" t="s">
        <v>128</v>
      </c>
      <c r="BE257" s="295">
        <f>IF(N257="základní",J257,0)</f>
        <v>0</v>
      </c>
      <c r="BF257" s="295">
        <f>IF(N257="snížená",J257,0)</f>
        <v>0</v>
      </c>
      <c r="BG257" s="295">
        <f>IF(N257="zákl. přenesená",J257,0)</f>
        <v>0</v>
      </c>
      <c r="BH257" s="295">
        <f>IF(N257="sníž. přenesená",J257,0)</f>
        <v>0</v>
      </c>
      <c r="BI257" s="295">
        <f>IF(N257="nulová",J257,0)</f>
        <v>0</v>
      </c>
      <c r="BJ257" s="199" t="s">
        <v>85</v>
      </c>
      <c r="BK257" s="295">
        <f>ROUND(I257*H257,2)</f>
        <v>0</v>
      </c>
      <c r="BL257" s="199" t="s">
        <v>179</v>
      </c>
      <c r="BM257" s="244" t="s">
        <v>327</v>
      </c>
    </row>
    <row r="258" spans="2:65" s="209" customFormat="1" ht="107.25">
      <c r="B258" s="208"/>
      <c r="D258" s="296" t="s">
        <v>138</v>
      </c>
      <c r="F258" s="297" t="s">
        <v>328</v>
      </c>
      <c r="I258" s="298"/>
      <c r="L258" s="208"/>
      <c r="M258" s="299"/>
      <c r="T258" s="300"/>
      <c r="AT258" s="199" t="s">
        <v>138</v>
      </c>
      <c r="AU258" s="199" t="s">
        <v>87</v>
      </c>
    </row>
    <row r="259" spans="2:65" s="209" customFormat="1" ht="24.2" customHeight="1">
      <c r="B259" s="284"/>
      <c r="C259" s="285" t="s">
        <v>329</v>
      </c>
      <c r="D259" s="285" t="s">
        <v>131</v>
      </c>
      <c r="E259" s="286" t="s">
        <v>330</v>
      </c>
      <c r="F259" s="287" t="s">
        <v>331</v>
      </c>
      <c r="G259" s="288" t="s">
        <v>178</v>
      </c>
      <c r="H259" s="289">
        <v>1755.65</v>
      </c>
      <c r="I259" s="290">
        <v>20</v>
      </c>
      <c r="J259" s="290">
        <f>ROUND(I259*H259,2)</f>
        <v>35113</v>
      </c>
      <c r="K259" s="287" t="s">
        <v>147</v>
      </c>
      <c r="L259" s="208"/>
      <c r="M259" s="291" t="s">
        <v>1</v>
      </c>
      <c r="N259" s="292" t="s">
        <v>42</v>
      </c>
      <c r="P259" s="293">
        <f>O259*H259</f>
        <v>0</v>
      </c>
      <c r="Q259" s="293">
        <v>0</v>
      </c>
      <c r="R259" s="293">
        <f>Q259*H259</f>
        <v>0</v>
      </c>
      <c r="S259" s="293">
        <v>0</v>
      </c>
      <c r="T259" s="294">
        <f>S259*H259</f>
        <v>0</v>
      </c>
      <c r="AR259" s="244" t="s">
        <v>179</v>
      </c>
      <c r="AT259" s="244" t="s">
        <v>131</v>
      </c>
      <c r="AU259" s="244" t="s">
        <v>87</v>
      </c>
      <c r="AY259" s="199" t="s">
        <v>128</v>
      </c>
      <c r="BE259" s="295">
        <f>IF(N259="základní",J259,0)</f>
        <v>35113</v>
      </c>
      <c r="BF259" s="295">
        <f>IF(N259="snížená",J259,0)</f>
        <v>0</v>
      </c>
      <c r="BG259" s="295">
        <f>IF(N259="zákl. přenesená",J259,0)</f>
        <v>0</v>
      </c>
      <c r="BH259" s="295">
        <f>IF(N259="sníž. přenesená",J259,0)</f>
        <v>0</v>
      </c>
      <c r="BI259" s="295">
        <f>IF(N259="nulová",J259,0)</f>
        <v>0</v>
      </c>
      <c r="BJ259" s="199" t="s">
        <v>85</v>
      </c>
      <c r="BK259" s="295">
        <f>ROUND(I259*H259,2)</f>
        <v>35113</v>
      </c>
      <c r="BL259" s="199" t="s">
        <v>179</v>
      </c>
      <c r="BM259" s="244" t="s">
        <v>332</v>
      </c>
    </row>
    <row r="260" spans="2:65" s="209" customFormat="1" ht="16.5" customHeight="1">
      <c r="B260" s="284"/>
      <c r="C260" s="324" t="s">
        <v>333</v>
      </c>
      <c r="D260" s="324" t="s">
        <v>214</v>
      </c>
      <c r="E260" s="325" t="s">
        <v>334</v>
      </c>
      <c r="F260" s="326" t="s">
        <v>335</v>
      </c>
      <c r="G260" s="327" t="s">
        <v>292</v>
      </c>
      <c r="H260" s="328">
        <v>48.28</v>
      </c>
      <c r="I260" s="329">
        <v>3200</v>
      </c>
      <c r="J260" s="329">
        <f>ROUND(I260*H260,2)</f>
        <v>154496</v>
      </c>
      <c r="K260" s="326" t="s">
        <v>147</v>
      </c>
      <c r="L260" s="330"/>
      <c r="M260" s="331" t="s">
        <v>1</v>
      </c>
      <c r="N260" s="332" t="s">
        <v>42</v>
      </c>
      <c r="P260" s="293">
        <f>O260*H260</f>
        <v>0</v>
      </c>
      <c r="Q260" s="293">
        <v>0.55000000000000004</v>
      </c>
      <c r="R260" s="293">
        <f>Q260*H260</f>
        <v>26.554000000000002</v>
      </c>
      <c r="S260" s="293">
        <v>0</v>
      </c>
      <c r="T260" s="294">
        <f>S260*H260</f>
        <v>0</v>
      </c>
      <c r="AR260" s="244" t="s">
        <v>217</v>
      </c>
      <c r="AT260" s="244" t="s">
        <v>214</v>
      </c>
      <c r="AU260" s="244" t="s">
        <v>87</v>
      </c>
      <c r="AY260" s="199" t="s">
        <v>128</v>
      </c>
      <c r="BE260" s="295">
        <f>IF(N260="základní",J260,0)</f>
        <v>154496</v>
      </c>
      <c r="BF260" s="295">
        <f>IF(N260="snížená",J260,0)</f>
        <v>0</v>
      </c>
      <c r="BG260" s="295">
        <f>IF(N260="zákl. přenesená",J260,0)</f>
        <v>0</v>
      </c>
      <c r="BH260" s="295">
        <f>IF(N260="sníž. přenesená",J260,0)</f>
        <v>0</v>
      </c>
      <c r="BI260" s="295">
        <f>IF(N260="nulová",J260,0)</f>
        <v>0</v>
      </c>
      <c r="BJ260" s="199" t="s">
        <v>85</v>
      </c>
      <c r="BK260" s="295">
        <f>ROUND(I260*H260,2)</f>
        <v>154496</v>
      </c>
      <c r="BL260" s="199" t="s">
        <v>179</v>
      </c>
      <c r="BM260" s="244" t="s">
        <v>336</v>
      </c>
    </row>
    <row r="261" spans="2:65" s="302" customFormat="1">
      <c r="B261" s="301"/>
      <c r="D261" s="296" t="s">
        <v>140</v>
      </c>
      <c r="E261" s="303" t="s">
        <v>1</v>
      </c>
      <c r="F261" s="304" t="s">
        <v>337</v>
      </c>
      <c r="H261" s="305">
        <v>43.890999999999998</v>
      </c>
      <c r="I261" s="306"/>
      <c r="L261" s="301"/>
      <c r="M261" s="307"/>
      <c r="T261" s="308"/>
      <c r="AT261" s="303" t="s">
        <v>140</v>
      </c>
      <c r="AU261" s="303" t="s">
        <v>87</v>
      </c>
      <c r="AV261" s="302" t="s">
        <v>87</v>
      </c>
      <c r="AW261" s="302" t="s">
        <v>32</v>
      </c>
      <c r="AX261" s="302" t="s">
        <v>85</v>
      </c>
      <c r="AY261" s="303" t="s">
        <v>128</v>
      </c>
    </row>
    <row r="262" spans="2:65" s="302" customFormat="1">
      <c r="B262" s="301"/>
      <c r="D262" s="296" t="s">
        <v>140</v>
      </c>
      <c r="F262" s="304" t="s">
        <v>338</v>
      </c>
      <c r="H262" s="305">
        <v>48.28</v>
      </c>
      <c r="I262" s="306"/>
      <c r="L262" s="301"/>
      <c r="M262" s="307"/>
      <c r="T262" s="308"/>
      <c r="AT262" s="303" t="s">
        <v>140</v>
      </c>
      <c r="AU262" s="303" t="s">
        <v>87</v>
      </c>
      <c r="AV262" s="302" t="s">
        <v>87</v>
      </c>
      <c r="AW262" s="302" t="s">
        <v>3</v>
      </c>
      <c r="AX262" s="302" t="s">
        <v>85</v>
      </c>
      <c r="AY262" s="303" t="s">
        <v>128</v>
      </c>
    </row>
    <row r="263" spans="2:65" s="209" customFormat="1" ht="24.2" customHeight="1">
      <c r="B263" s="284"/>
      <c r="C263" s="285" t="s">
        <v>339</v>
      </c>
      <c r="D263" s="285" t="s">
        <v>131</v>
      </c>
      <c r="E263" s="286" t="s">
        <v>340</v>
      </c>
      <c r="F263" s="287" t="s">
        <v>341</v>
      </c>
      <c r="G263" s="288" t="s">
        <v>134</v>
      </c>
      <c r="H263" s="289">
        <v>1</v>
      </c>
      <c r="I263" s="290">
        <v>2000</v>
      </c>
      <c r="J263" s="290">
        <f>ROUND(I263*H263,2)</f>
        <v>2000</v>
      </c>
      <c r="K263" s="287" t="s">
        <v>1</v>
      </c>
      <c r="L263" s="208"/>
      <c r="M263" s="291" t="s">
        <v>1</v>
      </c>
      <c r="N263" s="292" t="s">
        <v>42</v>
      </c>
      <c r="P263" s="293">
        <f>O263*H263</f>
        <v>0</v>
      </c>
      <c r="Q263" s="293">
        <v>1.61E-2</v>
      </c>
      <c r="R263" s="293">
        <f>Q263*H263</f>
        <v>1.61E-2</v>
      </c>
      <c r="S263" s="293">
        <v>0</v>
      </c>
      <c r="T263" s="294">
        <f>S263*H263</f>
        <v>0</v>
      </c>
      <c r="AR263" s="244" t="s">
        <v>179</v>
      </c>
      <c r="AT263" s="244" t="s">
        <v>131</v>
      </c>
      <c r="AU263" s="244" t="s">
        <v>87</v>
      </c>
      <c r="AY263" s="199" t="s">
        <v>128</v>
      </c>
      <c r="BE263" s="295">
        <f>IF(N263="základní",J263,0)</f>
        <v>2000</v>
      </c>
      <c r="BF263" s="295">
        <f>IF(N263="snížená",J263,0)</f>
        <v>0</v>
      </c>
      <c r="BG263" s="295">
        <f>IF(N263="zákl. přenesená",J263,0)</f>
        <v>0</v>
      </c>
      <c r="BH263" s="295">
        <f>IF(N263="sníž. přenesená",J263,0)</f>
        <v>0</v>
      </c>
      <c r="BI263" s="295">
        <f>IF(N263="nulová",J263,0)</f>
        <v>0</v>
      </c>
      <c r="BJ263" s="199" t="s">
        <v>85</v>
      </c>
      <c r="BK263" s="295">
        <f>ROUND(I263*H263,2)</f>
        <v>2000</v>
      </c>
      <c r="BL263" s="199" t="s">
        <v>179</v>
      </c>
      <c r="BM263" s="244" t="s">
        <v>342</v>
      </c>
    </row>
    <row r="264" spans="2:65" s="209" customFormat="1" ht="16.5" customHeight="1">
      <c r="B264" s="284"/>
      <c r="C264" s="285" t="s">
        <v>343</v>
      </c>
      <c r="D264" s="285" t="s">
        <v>131</v>
      </c>
      <c r="E264" s="286" t="s">
        <v>344</v>
      </c>
      <c r="F264" s="287" t="s">
        <v>345</v>
      </c>
      <c r="G264" s="288" t="s">
        <v>178</v>
      </c>
      <c r="H264" s="289">
        <v>1755.65</v>
      </c>
      <c r="I264" s="290">
        <v>10</v>
      </c>
      <c r="J264" s="290">
        <f>ROUND(I264*H264,2)</f>
        <v>17556.5</v>
      </c>
      <c r="K264" s="287" t="s">
        <v>147</v>
      </c>
      <c r="L264" s="208"/>
      <c r="M264" s="291" t="s">
        <v>1</v>
      </c>
      <c r="N264" s="292" t="s">
        <v>42</v>
      </c>
      <c r="P264" s="293">
        <f>O264*H264</f>
        <v>0</v>
      </c>
      <c r="Q264" s="293">
        <v>0</v>
      </c>
      <c r="R264" s="293">
        <f>Q264*H264</f>
        <v>0</v>
      </c>
      <c r="S264" s="293">
        <v>0</v>
      </c>
      <c r="T264" s="294">
        <f>S264*H264</f>
        <v>0</v>
      </c>
      <c r="AR264" s="244" t="s">
        <v>179</v>
      </c>
      <c r="AT264" s="244" t="s">
        <v>131</v>
      </c>
      <c r="AU264" s="244" t="s">
        <v>87</v>
      </c>
      <c r="AY264" s="199" t="s">
        <v>128</v>
      </c>
      <c r="BE264" s="295">
        <f>IF(N264="základní",J264,0)</f>
        <v>17556.5</v>
      </c>
      <c r="BF264" s="295">
        <f>IF(N264="snížená",J264,0)</f>
        <v>0</v>
      </c>
      <c r="BG264" s="295">
        <f>IF(N264="zákl. přenesená",J264,0)</f>
        <v>0</v>
      </c>
      <c r="BH264" s="295">
        <f>IF(N264="sníž. přenesená",J264,0)</f>
        <v>0</v>
      </c>
      <c r="BI264" s="295">
        <f>IF(N264="nulová",J264,0)</f>
        <v>0</v>
      </c>
      <c r="BJ264" s="199" t="s">
        <v>85</v>
      </c>
      <c r="BK264" s="295">
        <f>ROUND(I264*H264,2)</f>
        <v>17556.5</v>
      </c>
      <c r="BL264" s="199" t="s">
        <v>179</v>
      </c>
      <c r="BM264" s="244" t="s">
        <v>346</v>
      </c>
    </row>
    <row r="265" spans="2:65" s="318" customFormat="1">
      <c r="B265" s="317"/>
      <c r="D265" s="296" t="s">
        <v>140</v>
      </c>
      <c r="E265" s="319" t="s">
        <v>1</v>
      </c>
      <c r="F265" s="320" t="s">
        <v>347</v>
      </c>
      <c r="H265" s="319" t="s">
        <v>1</v>
      </c>
      <c r="I265" s="321"/>
      <c r="L265" s="317"/>
      <c r="M265" s="322"/>
      <c r="T265" s="323"/>
      <c r="AT265" s="319" t="s">
        <v>140</v>
      </c>
      <c r="AU265" s="319" t="s">
        <v>87</v>
      </c>
      <c r="AV265" s="318" t="s">
        <v>85</v>
      </c>
      <c r="AW265" s="318" t="s">
        <v>32</v>
      </c>
      <c r="AX265" s="318" t="s">
        <v>77</v>
      </c>
      <c r="AY265" s="319" t="s">
        <v>128</v>
      </c>
    </row>
    <row r="266" spans="2:65" s="318" customFormat="1" ht="22.5">
      <c r="B266" s="317"/>
      <c r="D266" s="296" t="s">
        <v>140</v>
      </c>
      <c r="E266" s="319" t="s">
        <v>1</v>
      </c>
      <c r="F266" s="320" t="s">
        <v>307</v>
      </c>
      <c r="H266" s="319" t="s">
        <v>1</v>
      </c>
      <c r="I266" s="321"/>
      <c r="L266" s="317"/>
      <c r="M266" s="322"/>
      <c r="T266" s="323"/>
      <c r="AT266" s="319" t="s">
        <v>140</v>
      </c>
      <c r="AU266" s="319" t="s">
        <v>87</v>
      </c>
      <c r="AV266" s="318" t="s">
        <v>85</v>
      </c>
      <c r="AW266" s="318" t="s">
        <v>32</v>
      </c>
      <c r="AX266" s="318" t="s">
        <v>77</v>
      </c>
      <c r="AY266" s="319" t="s">
        <v>128</v>
      </c>
    </row>
    <row r="267" spans="2:65" s="302" customFormat="1">
      <c r="B267" s="301"/>
      <c r="D267" s="296" t="s">
        <v>140</v>
      </c>
      <c r="E267" s="303" t="s">
        <v>1</v>
      </c>
      <c r="F267" s="304" t="s">
        <v>186</v>
      </c>
      <c r="H267" s="305">
        <v>1755.65</v>
      </c>
      <c r="I267" s="306"/>
      <c r="L267" s="301"/>
      <c r="M267" s="307"/>
      <c r="T267" s="308"/>
      <c r="AT267" s="303" t="s">
        <v>140</v>
      </c>
      <c r="AU267" s="303" t="s">
        <v>87</v>
      </c>
      <c r="AV267" s="302" t="s">
        <v>87</v>
      </c>
      <c r="AW267" s="302" t="s">
        <v>32</v>
      </c>
      <c r="AX267" s="302" t="s">
        <v>85</v>
      </c>
      <c r="AY267" s="303" t="s">
        <v>128</v>
      </c>
    </row>
    <row r="268" spans="2:65" s="209" customFormat="1" ht="24.2" customHeight="1">
      <c r="B268" s="284"/>
      <c r="C268" s="285" t="s">
        <v>348</v>
      </c>
      <c r="D268" s="285" t="s">
        <v>131</v>
      </c>
      <c r="E268" s="286" t="s">
        <v>290</v>
      </c>
      <c r="F268" s="287" t="s">
        <v>291</v>
      </c>
      <c r="G268" s="288" t="s">
        <v>292</v>
      </c>
      <c r="H268" s="289">
        <v>43.890999999999998</v>
      </c>
      <c r="I268" s="290">
        <v>450</v>
      </c>
      <c r="J268" s="290">
        <f>ROUND(I268*H268,2)</f>
        <v>19750.95</v>
      </c>
      <c r="K268" s="287" t="s">
        <v>147</v>
      </c>
      <c r="L268" s="208"/>
      <c r="M268" s="291" t="s">
        <v>1</v>
      </c>
      <c r="N268" s="292" t="s">
        <v>42</v>
      </c>
      <c r="P268" s="293">
        <f>O268*H268</f>
        <v>0</v>
      </c>
      <c r="Q268" s="293">
        <v>2.3369999999999998E-2</v>
      </c>
      <c r="R268" s="293">
        <f>Q268*H268</f>
        <v>1.0257326699999998</v>
      </c>
      <c r="S268" s="293">
        <v>0</v>
      </c>
      <c r="T268" s="294">
        <f>S268*H268</f>
        <v>0</v>
      </c>
      <c r="AR268" s="244" t="s">
        <v>179</v>
      </c>
      <c r="AT268" s="244" t="s">
        <v>131</v>
      </c>
      <c r="AU268" s="244" t="s">
        <v>87</v>
      </c>
      <c r="AY268" s="199" t="s">
        <v>128</v>
      </c>
      <c r="BE268" s="295">
        <f>IF(N268="základní",J268,0)</f>
        <v>19750.95</v>
      </c>
      <c r="BF268" s="295">
        <f>IF(N268="snížená",J268,0)</f>
        <v>0</v>
      </c>
      <c r="BG268" s="295">
        <f>IF(N268="zákl. přenesená",J268,0)</f>
        <v>0</v>
      </c>
      <c r="BH268" s="295">
        <f>IF(N268="sníž. přenesená",J268,0)</f>
        <v>0</v>
      </c>
      <c r="BI268" s="295">
        <f>IF(N268="nulová",J268,0)</f>
        <v>0</v>
      </c>
      <c r="BJ268" s="199" t="s">
        <v>85</v>
      </c>
      <c r="BK268" s="295">
        <f>ROUND(I268*H268,2)</f>
        <v>19750.95</v>
      </c>
      <c r="BL268" s="199" t="s">
        <v>179</v>
      </c>
      <c r="BM268" s="244" t="s">
        <v>349</v>
      </c>
    </row>
    <row r="269" spans="2:65" s="302" customFormat="1">
      <c r="B269" s="301"/>
      <c r="D269" s="296" t="s">
        <v>140</v>
      </c>
      <c r="E269" s="303" t="s">
        <v>1</v>
      </c>
      <c r="F269" s="304" t="s">
        <v>337</v>
      </c>
      <c r="H269" s="305">
        <v>43.890999999999998</v>
      </c>
      <c r="I269" s="306"/>
      <c r="L269" s="301"/>
      <c r="M269" s="307"/>
      <c r="T269" s="308"/>
      <c r="AT269" s="303" t="s">
        <v>140</v>
      </c>
      <c r="AU269" s="303" t="s">
        <v>87</v>
      </c>
      <c r="AV269" s="302" t="s">
        <v>87</v>
      </c>
      <c r="AW269" s="302" t="s">
        <v>32</v>
      </c>
      <c r="AX269" s="302" t="s">
        <v>85</v>
      </c>
      <c r="AY269" s="303" t="s">
        <v>128</v>
      </c>
    </row>
    <row r="270" spans="2:65" s="209" customFormat="1" ht="33" customHeight="1">
      <c r="B270" s="284"/>
      <c r="C270" s="285" t="s">
        <v>350</v>
      </c>
      <c r="D270" s="285" t="s">
        <v>131</v>
      </c>
      <c r="E270" s="286" t="s">
        <v>150</v>
      </c>
      <c r="F270" s="287" t="s">
        <v>151</v>
      </c>
      <c r="G270" s="288" t="s">
        <v>146</v>
      </c>
      <c r="H270" s="289">
        <v>26.335000000000001</v>
      </c>
      <c r="I270" s="290">
        <v>850</v>
      </c>
      <c r="J270" s="290">
        <f>ROUND(I270*H270,2)</f>
        <v>22384.75</v>
      </c>
      <c r="K270" s="287" t="s">
        <v>147</v>
      </c>
      <c r="L270" s="208"/>
      <c r="M270" s="291" t="s">
        <v>1</v>
      </c>
      <c r="N270" s="292" t="s">
        <v>42</v>
      </c>
      <c r="P270" s="293">
        <f>O270*H270</f>
        <v>0</v>
      </c>
      <c r="Q270" s="293">
        <v>0</v>
      </c>
      <c r="R270" s="293">
        <f>Q270*H270</f>
        <v>0</v>
      </c>
      <c r="S270" s="293">
        <v>0</v>
      </c>
      <c r="T270" s="294">
        <f>S270*H270</f>
        <v>0</v>
      </c>
      <c r="AR270" s="244" t="s">
        <v>136</v>
      </c>
      <c r="AT270" s="244" t="s">
        <v>131</v>
      </c>
      <c r="AU270" s="244" t="s">
        <v>87</v>
      </c>
      <c r="AY270" s="199" t="s">
        <v>128</v>
      </c>
      <c r="BE270" s="295">
        <f>IF(N270="základní",J270,0)</f>
        <v>22384.75</v>
      </c>
      <c r="BF270" s="295">
        <f>IF(N270="snížená",J270,0)</f>
        <v>0</v>
      </c>
      <c r="BG270" s="295">
        <f>IF(N270="zákl. přenesená",J270,0)</f>
        <v>0</v>
      </c>
      <c r="BH270" s="295">
        <f>IF(N270="sníž. přenesená",J270,0)</f>
        <v>0</v>
      </c>
      <c r="BI270" s="295">
        <f>IF(N270="nulová",J270,0)</f>
        <v>0</v>
      </c>
      <c r="BJ270" s="199" t="s">
        <v>85</v>
      </c>
      <c r="BK270" s="295">
        <f>ROUND(I270*H270,2)</f>
        <v>22384.75</v>
      </c>
      <c r="BL270" s="199" t="s">
        <v>136</v>
      </c>
      <c r="BM270" s="244" t="s">
        <v>351</v>
      </c>
    </row>
    <row r="271" spans="2:65" s="302" customFormat="1">
      <c r="B271" s="301"/>
      <c r="D271" s="296" t="s">
        <v>140</v>
      </c>
      <c r="E271" s="303" t="s">
        <v>1</v>
      </c>
      <c r="F271" s="304" t="s">
        <v>352</v>
      </c>
      <c r="H271" s="305">
        <v>26.335000000000001</v>
      </c>
      <c r="I271" s="306"/>
      <c r="L271" s="301"/>
      <c r="M271" s="307"/>
      <c r="T271" s="308"/>
      <c r="AT271" s="303" t="s">
        <v>140</v>
      </c>
      <c r="AU271" s="303" t="s">
        <v>87</v>
      </c>
      <c r="AV271" s="302" t="s">
        <v>87</v>
      </c>
      <c r="AW271" s="302" t="s">
        <v>32</v>
      </c>
      <c r="AX271" s="302" t="s">
        <v>85</v>
      </c>
      <c r="AY271" s="303" t="s">
        <v>128</v>
      </c>
    </row>
    <row r="272" spans="2:65" s="209" customFormat="1" ht="24.2" customHeight="1">
      <c r="B272" s="284"/>
      <c r="C272" s="285" t="s">
        <v>353</v>
      </c>
      <c r="D272" s="285" t="s">
        <v>131</v>
      </c>
      <c r="E272" s="286" t="s">
        <v>153</v>
      </c>
      <c r="F272" s="287" t="s">
        <v>154</v>
      </c>
      <c r="G272" s="288" t="s">
        <v>146</v>
      </c>
      <c r="H272" s="289">
        <v>26.335000000000001</v>
      </c>
      <c r="I272" s="290">
        <v>110</v>
      </c>
      <c r="J272" s="290">
        <f>ROUND(I272*H272,2)</f>
        <v>2896.85</v>
      </c>
      <c r="K272" s="287" t="s">
        <v>147</v>
      </c>
      <c r="L272" s="208"/>
      <c r="M272" s="291" t="s">
        <v>1</v>
      </c>
      <c r="N272" s="292" t="s">
        <v>42</v>
      </c>
      <c r="P272" s="293">
        <f>O272*H272</f>
        <v>0</v>
      </c>
      <c r="Q272" s="293">
        <v>0</v>
      </c>
      <c r="R272" s="293">
        <f>Q272*H272</f>
        <v>0</v>
      </c>
      <c r="S272" s="293">
        <v>0</v>
      </c>
      <c r="T272" s="294">
        <f>S272*H272</f>
        <v>0</v>
      </c>
      <c r="AR272" s="244" t="s">
        <v>136</v>
      </c>
      <c r="AT272" s="244" t="s">
        <v>131</v>
      </c>
      <c r="AU272" s="244" t="s">
        <v>87</v>
      </c>
      <c r="AY272" s="199" t="s">
        <v>128</v>
      </c>
      <c r="BE272" s="295">
        <f>IF(N272="základní",J272,0)</f>
        <v>2896.85</v>
      </c>
      <c r="BF272" s="295">
        <f>IF(N272="snížená",J272,0)</f>
        <v>0</v>
      </c>
      <c r="BG272" s="295">
        <f>IF(N272="zákl. přenesená",J272,0)</f>
        <v>0</v>
      </c>
      <c r="BH272" s="295">
        <f>IF(N272="sníž. přenesená",J272,0)</f>
        <v>0</v>
      </c>
      <c r="BI272" s="295">
        <f>IF(N272="nulová",J272,0)</f>
        <v>0</v>
      </c>
      <c r="BJ272" s="199" t="s">
        <v>85</v>
      </c>
      <c r="BK272" s="295">
        <f>ROUND(I272*H272,2)</f>
        <v>2896.85</v>
      </c>
      <c r="BL272" s="199" t="s">
        <v>136</v>
      </c>
      <c r="BM272" s="244" t="s">
        <v>354</v>
      </c>
    </row>
    <row r="273" spans="2:65" s="302" customFormat="1">
      <c r="B273" s="301"/>
      <c r="D273" s="296" t="s">
        <v>140</v>
      </c>
      <c r="E273" s="303" t="s">
        <v>1</v>
      </c>
      <c r="F273" s="304" t="s">
        <v>352</v>
      </c>
      <c r="H273" s="305">
        <v>26.335000000000001</v>
      </c>
      <c r="I273" s="306"/>
      <c r="L273" s="301"/>
      <c r="M273" s="307"/>
      <c r="T273" s="308"/>
      <c r="AT273" s="303" t="s">
        <v>140</v>
      </c>
      <c r="AU273" s="303" t="s">
        <v>87</v>
      </c>
      <c r="AV273" s="302" t="s">
        <v>87</v>
      </c>
      <c r="AW273" s="302" t="s">
        <v>32</v>
      </c>
      <c r="AX273" s="302" t="s">
        <v>85</v>
      </c>
      <c r="AY273" s="303" t="s">
        <v>128</v>
      </c>
    </row>
    <row r="274" spans="2:65" s="209" customFormat="1" ht="24.2" customHeight="1">
      <c r="B274" s="284"/>
      <c r="C274" s="285" t="s">
        <v>355</v>
      </c>
      <c r="D274" s="285" t="s">
        <v>131</v>
      </c>
      <c r="E274" s="286" t="s">
        <v>157</v>
      </c>
      <c r="F274" s="287" t="s">
        <v>158</v>
      </c>
      <c r="G274" s="288" t="s">
        <v>146</v>
      </c>
      <c r="H274" s="289">
        <v>500.36500000000001</v>
      </c>
      <c r="I274" s="290">
        <v>5</v>
      </c>
      <c r="J274" s="290">
        <f>ROUND(I274*H274,2)</f>
        <v>2501.83</v>
      </c>
      <c r="K274" s="287" t="s">
        <v>147</v>
      </c>
      <c r="L274" s="208"/>
      <c r="M274" s="291" t="s">
        <v>1</v>
      </c>
      <c r="N274" s="292" t="s">
        <v>42</v>
      </c>
      <c r="P274" s="293">
        <f>O274*H274</f>
        <v>0</v>
      </c>
      <c r="Q274" s="293">
        <v>0</v>
      </c>
      <c r="R274" s="293">
        <f>Q274*H274</f>
        <v>0</v>
      </c>
      <c r="S274" s="293">
        <v>0</v>
      </c>
      <c r="T274" s="294">
        <f>S274*H274</f>
        <v>0</v>
      </c>
      <c r="AR274" s="244" t="s">
        <v>136</v>
      </c>
      <c r="AT274" s="244" t="s">
        <v>131</v>
      </c>
      <c r="AU274" s="244" t="s">
        <v>87</v>
      </c>
      <c r="AY274" s="199" t="s">
        <v>128</v>
      </c>
      <c r="BE274" s="295">
        <f>IF(N274="základní",J274,0)</f>
        <v>2501.83</v>
      </c>
      <c r="BF274" s="295">
        <f>IF(N274="snížená",J274,0)</f>
        <v>0</v>
      </c>
      <c r="BG274" s="295">
        <f>IF(N274="zákl. přenesená",J274,0)</f>
        <v>0</v>
      </c>
      <c r="BH274" s="295">
        <f>IF(N274="sníž. přenesená",J274,0)</f>
        <v>0</v>
      </c>
      <c r="BI274" s="295">
        <f>IF(N274="nulová",J274,0)</f>
        <v>0</v>
      </c>
      <c r="BJ274" s="199" t="s">
        <v>85</v>
      </c>
      <c r="BK274" s="295">
        <f>ROUND(I274*H274,2)</f>
        <v>2501.83</v>
      </c>
      <c r="BL274" s="199" t="s">
        <v>136</v>
      </c>
      <c r="BM274" s="244" t="s">
        <v>356</v>
      </c>
    </row>
    <row r="275" spans="2:65" s="302" customFormat="1">
      <c r="B275" s="301"/>
      <c r="D275" s="296" t="s">
        <v>140</v>
      </c>
      <c r="E275" s="303" t="s">
        <v>1</v>
      </c>
      <c r="F275" s="304" t="s">
        <v>352</v>
      </c>
      <c r="H275" s="305">
        <v>26.335000000000001</v>
      </c>
      <c r="I275" s="306"/>
      <c r="L275" s="301"/>
      <c r="M275" s="307"/>
      <c r="T275" s="308"/>
      <c r="AT275" s="303" t="s">
        <v>140</v>
      </c>
      <c r="AU275" s="303" t="s">
        <v>87</v>
      </c>
      <c r="AV275" s="302" t="s">
        <v>87</v>
      </c>
      <c r="AW275" s="302" t="s">
        <v>32</v>
      </c>
      <c r="AX275" s="302" t="s">
        <v>85</v>
      </c>
      <c r="AY275" s="303" t="s">
        <v>128</v>
      </c>
    </row>
    <row r="276" spans="2:65" s="302" customFormat="1">
      <c r="B276" s="301"/>
      <c r="D276" s="296" t="s">
        <v>140</v>
      </c>
      <c r="F276" s="304" t="s">
        <v>357</v>
      </c>
      <c r="H276" s="305">
        <v>500.36500000000001</v>
      </c>
      <c r="I276" s="306"/>
      <c r="L276" s="301"/>
      <c r="M276" s="307"/>
      <c r="T276" s="308"/>
      <c r="AT276" s="303" t="s">
        <v>140</v>
      </c>
      <c r="AU276" s="303" t="s">
        <v>87</v>
      </c>
      <c r="AV276" s="302" t="s">
        <v>87</v>
      </c>
      <c r="AW276" s="302" t="s">
        <v>3</v>
      </c>
      <c r="AX276" s="302" t="s">
        <v>85</v>
      </c>
      <c r="AY276" s="303" t="s">
        <v>128</v>
      </c>
    </row>
    <row r="277" spans="2:65" s="209" customFormat="1" ht="33" customHeight="1">
      <c r="B277" s="284"/>
      <c r="C277" s="285" t="s">
        <v>358</v>
      </c>
      <c r="D277" s="285" t="s">
        <v>131</v>
      </c>
      <c r="E277" s="286" t="s">
        <v>162</v>
      </c>
      <c r="F277" s="287" t="s">
        <v>163</v>
      </c>
      <c r="G277" s="288" t="s">
        <v>146</v>
      </c>
      <c r="H277" s="289">
        <v>26.335000000000001</v>
      </c>
      <c r="I277" s="290">
        <v>100</v>
      </c>
      <c r="J277" s="290">
        <f>ROUND(I277*H277,2)</f>
        <v>2633.5</v>
      </c>
      <c r="K277" s="287" t="s">
        <v>147</v>
      </c>
      <c r="L277" s="208"/>
      <c r="M277" s="291" t="s">
        <v>1</v>
      </c>
      <c r="N277" s="292" t="s">
        <v>42</v>
      </c>
      <c r="P277" s="293">
        <f>O277*H277</f>
        <v>0</v>
      </c>
      <c r="Q277" s="293">
        <v>0</v>
      </c>
      <c r="R277" s="293">
        <f>Q277*H277</f>
        <v>0</v>
      </c>
      <c r="S277" s="293">
        <v>0</v>
      </c>
      <c r="T277" s="294">
        <f>S277*H277</f>
        <v>0</v>
      </c>
      <c r="AR277" s="244" t="s">
        <v>136</v>
      </c>
      <c r="AT277" s="244" t="s">
        <v>131</v>
      </c>
      <c r="AU277" s="244" t="s">
        <v>87</v>
      </c>
      <c r="AY277" s="199" t="s">
        <v>128</v>
      </c>
      <c r="BE277" s="295">
        <f>IF(N277="základní",J277,0)</f>
        <v>2633.5</v>
      </c>
      <c r="BF277" s="295">
        <f>IF(N277="snížená",J277,0)</f>
        <v>0</v>
      </c>
      <c r="BG277" s="295">
        <f>IF(N277="zákl. přenesená",J277,0)</f>
        <v>0</v>
      </c>
      <c r="BH277" s="295">
        <f>IF(N277="sníž. přenesená",J277,0)</f>
        <v>0</v>
      </c>
      <c r="BI277" s="295">
        <f>IF(N277="nulová",J277,0)</f>
        <v>0</v>
      </c>
      <c r="BJ277" s="199" t="s">
        <v>85</v>
      </c>
      <c r="BK277" s="295">
        <f>ROUND(I277*H277,2)</f>
        <v>2633.5</v>
      </c>
      <c r="BL277" s="199" t="s">
        <v>136</v>
      </c>
      <c r="BM277" s="244" t="s">
        <v>359</v>
      </c>
    </row>
    <row r="278" spans="2:65" s="302" customFormat="1">
      <c r="B278" s="301"/>
      <c r="D278" s="296" t="s">
        <v>140</v>
      </c>
      <c r="E278" s="303" t="s">
        <v>1</v>
      </c>
      <c r="F278" s="304" t="s">
        <v>352</v>
      </c>
      <c r="H278" s="305">
        <v>26.335000000000001</v>
      </c>
      <c r="I278" s="306"/>
      <c r="L278" s="301"/>
      <c r="M278" s="307"/>
      <c r="T278" s="308"/>
      <c r="AT278" s="303" t="s">
        <v>140</v>
      </c>
      <c r="AU278" s="303" t="s">
        <v>87</v>
      </c>
      <c r="AV278" s="302" t="s">
        <v>87</v>
      </c>
      <c r="AW278" s="302" t="s">
        <v>32</v>
      </c>
      <c r="AX278" s="302" t="s">
        <v>85</v>
      </c>
      <c r="AY278" s="303" t="s">
        <v>128</v>
      </c>
    </row>
    <row r="279" spans="2:65" s="272" customFormat="1" ht="22.9" customHeight="1">
      <c r="B279" s="271"/>
      <c r="D279" s="273" t="s">
        <v>76</v>
      </c>
      <c r="E279" s="282" t="s">
        <v>360</v>
      </c>
      <c r="F279" s="282" t="s">
        <v>361</v>
      </c>
      <c r="I279" s="275"/>
      <c r="J279" s="283">
        <f>BK279</f>
        <v>99521.89</v>
      </c>
      <c r="L279" s="271"/>
      <c r="M279" s="277"/>
      <c r="P279" s="278">
        <f>SUM(P280:P300)</f>
        <v>0</v>
      </c>
      <c r="R279" s="278">
        <f>SUM(R280:R300)</f>
        <v>0.35566200000000003</v>
      </c>
      <c r="T279" s="279">
        <f>SUM(T280:T300)</f>
        <v>0.78539200000000009</v>
      </c>
      <c r="AR279" s="273" t="s">
        <v>87</v>
      </c>
      <c r="AT279" s="280" t="s">
        <v>76</v>
      </c>
      <c r="AU279" s="280" t="s">
        <v>85</v>
      </c>
      <c r="AY279" s="273" t="s">
        <v>128</v>
      </c>
      <c r="BK279" s="281">
        <f>SUM(BK280:BK300)</f>
        <v>99521.89</v>
      </c>
    </row>
    <row r="280" spans="2:65" s="209" customFormat="1" ht="24.2" customHeight="1">
      <c r="B280" s="284"/>
      <c r="C280" s="285" t="s">
        <v>362</v>
      </c>
      <c r="D280" s="285" t="s">
        <v>131</v>
      </c>
      <c r="E280" s="286" t="s">
        <v>363</v>
      </c>
      <c r="F280" s="287" t="s">
        <v>364</v>
      </c>
      <c r="G280" s="288" t="s">
        <v>192</v>
      </c>
      <c r="H280" s="289">
        <v>76.2</v>
      </c>
      <c r="I280" s="290">
        <v>50</v>
      </c>
      <c r="J280" s="290">
        <f>ROUND(I280*H280,2)</f>
        <v>3810</v>
      </c>
      <c r="K280" s="287" t="s">
        <v>147</v>
      </c>
      <c r="L280" s="208"/>
      <c r="M280" s="291" t="s">
        <v>1</v>
      </c>
      <c r="N280" s="292" t="s">
        <v>42</v>
      </c>
      <c r="P280" s="293">
        <f>O280*H280</f>
        <v>0</v>
      </c>
      <c r="Q280" s="293">
        <v>0</v>
      </c>
      <c r="R280" s="293">
        <f>Q280*H280</f>
        <v>0</v>
      </c>
      <c r="S280" s="293">
        <v>1.91E-3</v>
      </c>
      <c r="T280" s="294">
        <f>S280*H280</f>
        <v>0.145542</v>
      </c>
      <c r="AR280" s="244" t="s">
        <v>179</v>
      </c>
      <c r="AT280" s="244" t="s">
        <v>131</v>
      </c>
      <c r="AU280" s="244" t="s">
        <v>87</v>
      </c>
      <c r="AY280" s="199" t="s">
        <v>128</v>
      </c>
      <c r="BE280" s="295">
        <f>IF(N280="základní",J280,0)</f>
        <v>3810</v>
      </c>
      <c r="BF280" s="295">
        <f>IF(N280="snížená",J280,0)</f>
        <v>0</v>
      </c>
      <c r="BG280" s="295">
        <f>IF(N280="zákl. přenesená",J280,0)</f>
        <v>0</v>
      </c>
      <c r="BH280" s="295">
        <f>IF(N280="sníž. přenesená",J280,0)</f>
        <v>0</v>
      </c>
      <c r="BI280" s="295">
        <f>IF(N280="nulová",J280,0)</f>
        <v>0</v>
      </c>
      <c r="BJ280" s="199" t="s">
        <v>85</v>
      </c>
      <c r="BK280" s="295">
        <f>ROUND(I280*H280,2)</f>
        <v>3810</v>
      </c>
      <c r="BL280" s="199" t="s">
        <v>179</v>
      </c>
      <c r="BM280" s="244" t="s">
        <v>365</v>
      </c>
    </row>
    <row r="281" spans="2:65" s="318" customFormat="1">
      <c r="B281" s="317"/>
      <c r="D281" s="296" t="s">
        <v>140</v>
      </c>
      <c r="E281" s="319" t="s">
        <v>1</v>
      </c>
      <c r="F281" s="320" t="s">
        <v>366</v>
      </c>
      <c r="H281" s="319" t="s">
        <v>1</v>
      </c>
      <c r="I281" s="321"/>
      <c r="L281" s="317"/>
      <c r="M281" s="322"/>
      <c r="T281" s="323"/>
      <c r="AT281" s="319" t="s">
        <v>140</v>
      </c>
      <c r="AU281" s="319" t="s">
        <v>87</v>
      </c>
      <c r="AV281" s="318" t="s">
        <v>85</v>
      </c>
      <c r="AW281" s="318" t="s">
        <v>32</v>
      </c>
      <c r="AX281" s="318" t="s">
        <v>77</v>
      </c>
      <c r="AY281" s="319" t="s">
        <v>128</v>
      </c>
    </row>
    <row r="282" spans="2:65" s="302" customFormat="1">
      <c r="B282" s="301"/>
      <c r="D282" s="296" t="s">
        <v>140</v>
      </c>
      <c r="E282" s="303" t="s">
        <v>1</v>
      </c>
      <c r="F282" s="304" t="s">
        <v>231</v>
      </c>
      <c r="H282" s="305">
        <v>76.2</v>
      </c>
      <c r="I282" s="306"/>
      <c r="L282" s="301"/>
      <c r="M282" s="307"/>
      <c r="T282" s="308"/>
      <c r="AT282" s="303" t="s">
        <v>140</v>
      </c>
      <c r="AU282" s="303" t="s">
        <v>87</v>
      </c>
      <c r="AV282" s="302" t="s">
        <v>87</v>
      </c>
      <c r="AW282" s="302" t="s">
        <v>32</v>
      </c>
      <c r="AX282" s="302" t="s">
        <v>85</v>
      </c>
      <c r="AY282" s="303" t="s">
        <v>128</v>
      </c>
    </row>
    <row r="283" spans="2:65" s="209" customFormat="1" ht="24.2" customHeight="1">
      <c r="B283" s="284"/>
      <c r="C283" s="285" t="s">
        <v>367</v>
      </c>
      <c r="D283" s="285" t="s">
        <v>131</v>
      </c>
      <c r="E283" s="286" t="s">
        <v>368</v>
      </c>
      <c r="F283" s="287" t="s">
        <v>369</v>
      </c>
      <c r="G283" s="288" t="s">
        <v>192</v>
      </c>
      <c r="H283" s="289">
        <v>95</v>
      </c>
      <c r="I283" s="290">
        <v>220</v>
      </c>
      <c r="J283" s="290">
        <f>ROUND(I283*H283,2)</f>
        <v>20900</v>
      </c>
      <c r="K283" s="287" t="s">
        <v>135</v>
      </c>
      <c r="L283" s="208"/>
      <c r="M283" s="291" t="s">
        <v>1</v>
      </c>
      <c r="N283" s="292" t="s">
        <v>42</v>
      </c>
      <c r="P283" s="293">
        <f>O283*H283</f>
        <v>0</v>
      </c>
      <c r="Q283" s="293">
        <v>0</v>
      </c>
      <c r="R283" s="293">
        <f>Q283*H283</f>
        <v>0</v>
      </c>
      <c r="S283" s="293">
        <v>1.91E-3</v>
      </c>
      <c r="T283" s="294">
        <f>S283*H283</f>
        <v>0.18145</v>
      </c>
      <c r="AR283" s="244" t="s">
        <v>179</v>
      </c>
      <c r="AT283" s="244" t="s">
        <v>131</v>
      </c>
      <c r="AU283" s="244" t="s">
        <v>87</v>
      </c>
      <c r="AY283" s="199" t="s">
        <v>128</v>
      </c>
      <c r="BE283" s="295">
        <f>IF(N283="základní",J283,0)</f>
        <v>20900</v>
      </c>
      <c r="BF283" s="295">
        <f>IF(N283="snížená",J283,0)</f>
        <v>0</v>
      </c>
      <c r="BG283" s="295">
        <f>IF(N283="zákl. přenesená",J283,0)</f>
        <v>0</v>
      </c>
      <c r="BH283" s="295">
        <f>IF(N283="sníž. přenesená",J283,0)</f>
        <v>0</v>
      </c>
      <c r="BI283" s="295">
        <f>IF(N283="nulová",J283,0)</f>
        <v>0</v>
      </c>
      <c r="BJ283" s="199" t="s">
        <v>85</v>
      </c>
      <c r="BK283" s="295">
        <f>ROUND(I283*H283,2)</f>
        <v>20900</v>
      </c>
      <c r="BL283" s="199" t="s">
        <v>179</v>
      </c>
      <c r="BM283" s="244" t="s">
        <v>370</v>
      </c>
    </row>
    <row r="284" spans="2:65" s="318" customFormat="1">
      <c r="B284" s="317"/>
      <c r="D284" s="296" t="s">
        <v>140</v>
      </c>
      <c r="E284" s="319" t="s">
        <v>1</v>
      </c>
      <c r="F284" s="320" t="s">
        <v>366</v>
      </c>
      <c r="H284" s="319" t="s">
        <v>1</v>
      </c>
      <c r="I284" s="321"/>
      <c r="L284" s="317"/>
      <c r="M284" s="322"/>
      <c r="T284" s="323"/>
      <c r="AT284" s="319" t="s">
        <v>140</v>
      </c>
      <c r="AU284" s="319" t="s">
        <v>87</v>
      </c>
      <c r="AV284" s="318" t="s">
        <v>85</v>
      </c>
      <c r="AW284" s="318" t="s">
        <v>32</v>
      </c>
      <c r="AX284" s="318" t="s">
        <v>77</v>
      </c>
      <c r="AY284" s="319" t="s">
        <v>128</v>
      </c>
    </row>
    <row r="285" spans="2:65" s="302" customFormat="1">
      <c r="B285" s="301"/>
      <c r="D285" s="296" t="s">
        <v>140</v>
      </c>
      <c r="E285" s="303" t="s">
        <v>1</v>
      </c>
      <c r="F285" s="304" t="s">
        <v>371</v>
      </c>
      <c r="H285" s="305">
        <v>95</v>
      </c>
      <c r="I285" s="306"/>
      <c r="L285" s="301"/>
      <c r="M285" s="307"/>
      <c r="T285" s="308"/>
      <c r="AT285" s="303" t="s">
        <v>140</v>
      </c>
      <c r="AU285" s="303" t="s">
        <v>87</v>
      </c>
      <c r="AV285" s="302" t="s">
        <v>87</v>
      </c>
      <c r="AW285" s="302" t="s">
        <v>32</v>
      </c>
      <c r="AX285" s="302" t="s">
        <v>85</v>
      </c>
      <c r="AY285" s="303" t="s">
        <v>128</v>
      </c>
    </row>
    <row r="286" spans="2:65" s="209" customFormat="1" ht="37.9" customHeight="1">
      <c r="B286" s="284"/>
      <c r="C286" s="285" t="s">
        <v>372</v>
      </c>
      <c r="D286" s="285" t="s">
        <v>131</v>
      </c>
      <c r="E286" s="286" t="s">
        <v>373</v>
      </c>
      <c r="F286" s="287" t="s">
        <v>374</v>
      </c>
      <c r="G286" s="288" t="s">
        <v>192</v>
      </c>
      <c r="H286" s="289">
        <v>76.2</v>
      </c>
      <c r="I286" s="290">
        <v>320</v>
      </c>
      <c r="J286" s="290">
        <f>ROUND(I286*H286,2)</f>
        <v>24384</v>
      </c>
      <c r="K286" s="287" t="s">
        <v>147</v>
      </c>
      <c r="L286" s="208"/>
      <c r="M286" s="291" t="s">
        <v>1</v>
      </c>
      <c r="N286" s="292" t="s">
        <v>42</v>
      </c>
      <c r="P286" s="293">
        <f>O286*H286</f>
        <v>0</v>
      </c>
      <c r="Q286" s="293">
        <v>2.9099999999999998E-3</v>
      </c>
      <c r="R286" s="293">
        <f>Q286*H286</f>
        <v>0.22174199999999999</v>
      </c>
      <c r="S286" s="293">
        <v>0</v>
      </c>
      <c r="T286" s="294">
        <f>S286*H286</f>
        <v>0</v>
      </c>
      <c r="AR286" s="244" t="s">
        <v>179</v>
      </c>
      <c r="AT286" s="244" t="s">
        <v>131</v>
      </c>
      <c r="AU286" s="244" t="s">
        <v>87</v>
      </c>
      <c r="AY286" s="199" t="s">
        <v>128</v>
      </c>
      <c r="BE286" s="295">
        <f>IF(N286="základní",J286,0)</f>
        <v>24384</v>
      </c>
      <c r="BF286" s="295">
        <f>IF(N286="snížená",J286,0)</f>
        <v>0</v>
      </c>
      <c r="BG286" s="295">
        <f>IF(N286="zákl. přenesená",J286,0)</f>
        <v>0</v>
      </c>
      <c r="BH286" s="295">
        <f>IF(N286="sníž. přenesená",J286,0)</f>
        <v>0</v>
      </c>
      <c r="BI286" s="295">
        <f>IF(N286="nulová",J286,0)</f>
        <v>0</v>
      </c>
      <c r="BJ286" s="199" t="s">
        <v>85</v>
      </c>
      <c r="BK286" s="295">
        <f>ROUND(I286*H286,2)</f>
        <v>24384</v>
      </c>
      <c r="BL286" s="199" t="s">
        <v>179</v>
      </c>
      <c r="BM286" s="244" t="s">
        <v>375</v>
      </c>
    </row>
    <row r="287" spans="2:65" s="318" customFormat="1">
      <c r="B287" s="317"/>
      <c r="D287" s="296" t="s">
        <v>140</v>
      </c>
      <c r="E287" s="319" t="s">
        <v>1</v>
      </c>
      <c r="F287" s="320" t="s">
        <v>376</v>
      </c>
      <c r="H287" s="319" t="s">
        <v>1</v>
      </c>
      <c r="I287" s="321"/>
      <c r="L287" s="317"/>
      <c r="M287" s="322"/>
      <c r="T287" s="323"/>
      <c r="AT287" s="319" t="s">
        <v>140</v>
      </c>
      <c r="AU287" s="319" t="s">
        <v>87</v>
      </c>
      <c r="AV287" s="318" t="s">
        <v>85</v>
      </c>
      <c r="AW287" s="318" t="s">
        <v>32</v>
      </c>
      <c r="AX287" s="318" t="s">
        <v>77</v>
      </c>
      <c r="AY287" s="319" t="s">
        <v>128</v>
      </c>
    </row>
    <row r="288" spans="2:65" s="302" customFormat="1">
      <c r="B288" s="301"/>
      <c r="D288" s="296" t="s">
        <v>140</v>
      </c>
      <c r="E288" s="303" t="s">
        <v>1</v>
      </c>
      <c r="F288" s="304" t="s">
        <v>231</v>
      </c>
      <c r="H288" s="305">
        <v>76.2</v>
      </c>
      <c r="I288" s="306"/>
      <c r="L288" s="301"/>
      <c r="M288" s="307"/>
      <c r="T288" s="308"/>
      <c r="AT288" s="303" t="s">
        <v>140</v>
      </c>
      <c r="AU288" s="303" t="s">
        <v>87</v>
      </c>
      <c r="AV288" s="302" t="s">
        <v>87</v>
      </c>
      <c r="AW288" s="302" t="s">
        <v>32</v>
      </c>
      <c r="AX288" s="302" t="s">
        <v>85</v>
      </c>
      <c r="AY288" s="303" t="s">
        <v>128</v>
      </c>
    </row>
    <row r="289" spans="2:65" s="209" customFormat="1" ht="16.5" customHeight="1">
      <c r="B289" s="284"/>
      <c r="C289" s="285" t="s">
        <v>377</v>
      </c>
      <c r="D289" s="285" t="s">
        <v>131</v>
      </c>
      <c r="E289" s="286" t="s">
        <v>378</v>
      </c>
      <c r="F289" s="287" t="s">
        <v>379</v>
      </c>
      <c r="G289" s="288" t="s">
        <v>192</v>
      </c>
      <c r="H289" s="289">
        <v>48</v>
      </c>
      <c r="I289" s="290">
        <v>432.63229084832</v>
      </c>
      <c r="J289" s="290">
        <f>ROUND(I289*H289,2)</f>
        <v>20766.349999999999</v>
      </c>
      <c r="K289" s="287" t="s">
        <v>135</v>
      </c>
      <c r="L289" s="208"/>
      <c r="M289" s="291" t="s">
        <v>1</v>
      </c>
      <c r="N289" s="292" t="s">
        <v>42</v>
      </c>
      <c r="P289" s="293">
        <f>O289*H289</f>
        <v>0</v>
      </c>
      <c r="Q289" s="293">
        <v>1.2099999999999999E-3</v>
      </c>
      <c r="R289" s="293">
        <f>Q289*H289</f>
        <v>5.8079999999999993E-2</v>
      </c>
      <c r="S289" s="293">
        <v>0</v>
      </c>
      <c r="T289" s="294">
        <f>S289*H289</f>
        <v>0</v>
      </c>
      <c r="AR289" s="244" t="s">
        <v>179</v>
      </c>
      <c r="AT289" s="244" t="s">
        <v>131</v>
      </c>
      <c r="AU289" s="244" t="s">
        <v>87</v>
      </c>
      <c r="AY289" s="199" t="s">
        <v>128</v>
      </c>
      <c r="BE289" s="295">
        <f>IF(N289="základní",J289,0)</f>
        <v>20766.349999999999</v>
      </c>
      <c r="BF289" s="295">
        <f>IF(N289="snížená",J289,0)</f>
        <v>0</v>
      </c>
      <c r="BG289" s="295">
        <f>IF(N289="zákl. přenesená",J289,0)</f>
        <v>0</v>
      </c>
      <c r="BH289" s="295">
        <f>IF(N289="sníž. přenesená",J289,0)</f>
        <v>0</v>
      </c>
      <c r="BI289" s="295">
        <f>IF(N289="nulová",J289,0)</f>
        <v>0</v>
      </c>
      <c r="BJ289" s="199" t="s">
        <v>85</v>
      </c>
      <c r="BK289" s="295">
        <f>ROUND(I289*H289,2)</f>
        <v>20766.349999999999</v>
      </c>
      <c r="BL289" s="199" t="s">
        <v>179</v>
      </c>
      <c r="BM289" s="244" t="s">
        <v>380</v>
      </c>
    </row>
    <row r="290" spans="2:65" s="318" customFormat="1">
      <c r="B290" s="317"/>
      <c r="D290" s="296" t="s">
        <v>140</v>
      </c>
      <c r="E290" s="319" t="s">
        <v>1</v>
      </c>
      <c r="F290" s="320" t="s">
        <v>366</v>
      </c>
      <c r="H290" s="319" t="s">
        <v>1</v>
      </c>
      <c r="I290" s="321"/>
      <c r="L290" s="317"/>
      <c r="M290" s="322"/>
      <c r="T290" s="323"/>
      <c r="AT290" s="319" t="s">
        <v>140</v>
      </c>
      <c r="AU290" s="319" t="s">
        <v>87</v>
      </c>
      <c r="AV290" s="318" t="s">
        <v>85</v>
      </c>
      <c r="AW290" s="318" t="s">
        <v>32</v>
      </c>
      <c r="AX290" s="318" t="s">
        <v>77</v>
      </c>
      <c r="AY290" s="319" t="s">
        <v>128</v>
      </c>
    </row>
    <row r="291" spans="2:65" s="318" customFormat="1">
      <c r="B291" s="317"/>
      <c r="D291" s="296" t="s">
        <v>140</v>
      </c>
      <c r="E291" s="319" t="s">
        <v>1</v>
      </c>
      <c r="F291" s="320" t="s">
        <v>381</v>
      </c>
      <c r="H291" s="319" t="s">
        <v>1</v>
      </c>
      <c r="I291" s="321"/>
      <c r="L291" s="317"/>
      <c r="M291" s="322"/>
      <c r="T291" s="323"/>
      <c r="AT291" s="319" t="s">
        <v>140</v>
      </c>
      <c r="AU291" s="319" t="s">
        <v>87</v>
      </c>
      <c r="AV291" s="318" t="s">
        <v>85</v>
      </c>
      <c r="AW291" s="318" t="s">
        <v>32</v>
      </c>
      <c r="AX291" s="318" t="s">
        <v>77</v>
      </c>
      <c r="AY291" s="319" t="s">
        <v>128</v>
      </c>
    </row>
    <row r="292" spans="2:65" s="302" customFormat="1">
      <c r="B292" s="301"/>
      <c r="D292" s="296" t="s">
        <v>140</v>
      </c>
      <c r="E292" s="303" t="s">
        <v>1</v>
      </c>
      <c r="F292" s="304" t="s">
        <v>382</v>
      </c>
      <c r="H292" s="305">
        <v>48</v>
      </c>
      <c r="I292" s="306"/>
      <c r="L292" s="301"/>
      <c r="M292" s="307"/>
      <c r="T292" s="308"/>
      <c r="AT292" s="303" t="s">
        <v>140</v>
      </c>
      <c r="AU292" s="303" t="s">
        <v>87</v>
      </c>
      <c r="AV292" s="302" t="s">
        <v>87</v>
      </c>
      <c r="AW292" s="302" t="s">
        <v>32</v>
      </c>
      <c r="AX292" s="302" t="s">
        <v>85</v>
      </c>
      <c r="AY292" s="303" t="s">
        <v>128</v>
      </c>
    </row>
    <row r="293" spans="2:65" s="209" customFormat="1" ht="16.5" customHeight="1">
      <c r="B293" s="284"/>
      <c r="C293" s="285" t="s">
        <v>383</v>
      </c>
      <c r="D293" s="285" t="s">
        <v>131</v>
      </c>
      <c r="E293" s="286" t="s">
        <v>384</v>
      </c>
      <c r="F293" s="287" t="s">
        <v>385</v>
      </c>
      <c r="G293" s="288" t="s">
        <v>192</v>
      </c>
      <c r="H293" s="289">
        <v>48</v>
      </c>
      <c r="I293" s="290">
        <v>200</v>
      </c>
      <c r="J293" s="290">
        <f>ROUND(I293*H293,2)</f>
        <v>9600</v>
      </c>
      <c r="K293" s="287" t="s">
        <v>135</v>
      </c>
      <c r="L293" s="208"/>
      <c r="M293" s="291" t="s">
        <v>1</v>
      </c>
      <c r="N293" s="292" t="s">
        <v>42</v>
      </c>
      <c r="P293" s="293">
        <f>O293*H293</f>
        <v>0</v>
      </c>
      <c r="Q293" s="293">
        <v>1.58E-3</v>
      </c>
      <c r="R293" s="293">
        <f>Q293*H293</f>
        <v>7.5840000000000005E-2</v>
      </c>
      <c r="S293" s="293">
        <v>0</v>
      </c>
      <c r="T293" s="294">
        <f>S293*H293</f>
        <v>0</v>
      </c>
      <c r="AR293" s="244" t="s">
        <v>179</v>
      </c>
      <c r="AT293" s="244" t="s">
        <v>131</v>
      </c>
      <c r="AU293" s="244" t="s">
        <v>87</v>
      </c>
      <c r="AY293" s="199" t="s">
        <v>128</v>
      </c>
      <c r="BE293" s="295">
        <f>IF(N293="základní",J293,0)</f>
        <v>9600</v>
      </c>
      <c r="BF293" s="295">
        <f>IF(N293="snížená",J293,0)</f>
        <v>0</v>
      </c>
      <c r="BG293" s="295">
        <f>IF(N293="zákl. přenesená",J293,0)</f>
        <v>0</v>
      </c>
      <c r="BH293" s="295">
        <f>IF(N293="sníž. přenesená",J293,0)</f>
        <v>0</v>
      </c>
      <c r="BI293" s="295">
        <f>IF(N293="nulová",J293,0)</f>
        <v>0</v>
      </c>
      <c r="BJ293" s="199" t="s">
        <v>85</v>
      </c>
      <c r="BK293" s="295">
        <f>ROUND(I293*H293,2)</f>
        <v>9600</v>
      </c>
      <c r="BL293" s="199" t="s">
        <v>179</v>
      </c>
      <c r="BM293" s="244" t="s">
        <v>386</v>
      </c>
    </row>
    <row r="294" spans="2:65" s="318" customFormat="1">
      <c r="B294" s="317"/>
      <c r="D294" s="296" t="s">
        <v>140</v>
      </c>
      <c r="E294" s="319" t="s">
        <v>1</v>
      </c>
      <c r="F294" s="320" t="s">
        <v>366</v>
      </c>
      <c r="H294" s="319" t="s">
        <v>1</v>
      </c>
      <c r="I294" s="321"/>
      <c r="L294" s="317"/>
      <c r="M294" s="322"/>
      <c r="T294" s="323"/>
      <c r="AT294" s="319" t="s">
        <v>140</v>
      </c>
      <c r="AU294" s="319" t="s">
        <v>87</v>
      </c>
      <c r="AV294" s="318" t="s">
        <v>85</v>
      </c>
      <c r="AW294" s="318" t="s">
        <v>32</v>
      </c>
      <c r="AX294" s="318" t="s">
        <v>77</v>
      </c>
      <c r="AY294" s="319" t="s">
        <v>128</v>
      </c>
    </row>
    <row r="295" spans="2:65" s="318" customFormat="1">
      <c r="B295" s="317"/>
      <c r="D295" s="296" t="s">
        <v>140</v>
      </c>
      <c r="E295" s="319" t="s">
        <v>1</v>
      </c>
      <c r="F295" s="320" t="s">
        <v>387</v>
      </c>
      <c r="H295" s="319" t="s">
        <v>1</v>
      </c>
      <c r="I295" s="321"/>
      <c r="L295" s="317"/>
      <c r="M295" s="322"/>
      <c r="T295" s="323"/>
      <c r="AT295" s="319" t="s">
        <v>140</v>
      </c>
      <c r="AU295" s="319" t="s">
        <v>87</v>
      </c>
      <c r="AV295" s="318" t="s">
        <v>85</v>
      </c>
      <c r="AW295" s="318" t="s">
        <v>32</v>
      </c>
      <c r="AX295" s="318" t="s">
        <v>77</v>
      </c>
      <c r="AY295" s="319" t="s">
        <v>128</v>
      </c>
    </row>
    <row r="296" spans="2:65" s="302" customFormat="1">
      <c r="B296" s="301"/>
      <c r="D296" s="296" t="s">
        <v>140</v>
      </c>
      <c r="E296" s="303" t="s">
        <v>1</v>
      </c>
      <c r="F296" s="304" t="s">
        <v>382</v>
      </c>
      <c r="H296" s="305">
        <v>48</v>
      </c>
      <c r="I296" s="306"/>
      <c r="L296" s="301"/>
      <c r="M296" s="307"/>
      <c r="T296" s="308"/>
      <c r="AT296" s="303" t="s">
        <v>140</v>
      </c>
      <c r="AU296" s="303" t="s">
        <v>87</v>
      </c>
      <c r="AV296" s="302" t="s">
        <v>87</v>
      </c>
      <c r="AW296" s="302" t="s">
        <v>32</v>
      </c>
      <c r="AX296" s="302" t="s">
        <v>85</v>
      </c>
      <c r="AY296" s="303" t="s">
        <v>128</v>
      </c>
    </row>
    <row r="297" spans="2:65" s="209" customFormat="1" ht="24.2" customHeight="1">
      <c r="B297" s="284"/>
      <c r="C297" s="285" t="s">
        <v>388</v>
      </c>
      <c r="D297" s="285" t="s">
        <v>131</v>
      </c>
      <c r="E297" s="286" t="s">
        <v>389</v>
      </c>
      <c r="F297" s="287" t="s">
        <v>390</v>
      </c>
      <c r="G297" s="288" t="s">
        <v>192</v>
      </c>
      <c r="H297" s="289">
        <v>240</v>
      </c>
      <c r="I297" s="290">
        <v>80</v>
      </c>
      <c r="J297" s="290">
        <f>ROUND(I297*H297,2)</f>
        <v>19200</v>
      </c>
      <c r="K297" s="287" t="s">
        <v>135</v>
      </c>
      <c r="L297" s="208"/>
      <c r="M297" s="291" t="s">
        <v>1</v>
      </c>
      <c r="N297" s="292" t="s">
        <v>42</v>
      </c>
      <c r="P297" s="293">
        <f>O297*H297</f>
        <v>0</v>
      </c>
      <c r="Q297" s="293">
        <v>0</v>
      </c>
      <c r="R297" s="293">
        <f>Q297*H297</f>
        <v>0</v>
      </c>
      <c r="S297" s="293">
        <v>1.91E-3</v>
      </c>
      <c r="T297" s="294">
        <f>S297*H297</f>
        <v>0.45840000000000003</v>
      </c>
      <c r="AR297" s="244" t="s">
        <v>179</v>
      </c>
      <c r="AT297" s="244" t="s">
        <v>131</v>
      </c>
      <c r="AU297" s="244" t="s">
        <v>87</v>
      </c>
      <c r="AY297" s="199" t="s">
        <v>128</v>
      </c>
      <c r="BE297" s="295">
        <f>IF(N297="základní",J297,0)</f>
        <v>19200</v>
      </c>
      <c r="BF297" s="295">
        <f>IF(N297="snížená",J297,0)</f>
        <v>0</v>
      </c>
      <c r="BG297" s="295">
        <f>IF(N297="zákl. přenesená",J297,0)</f>
        <v>0</v>
      </c>
      <c r="BH297" s="295">
        <f>IF(N297="sníž. přenesená",J297,0)</f>
        <v>0</v>
      </c>
      <c r="BI297" s="295">
        <f>IF(N297="nulová",J297,0)</f>
        <v>0</v>
      </c>
      <c r="BJ297" s="199" t="s">
        <v>85</v>
      </c>
      <c r="BK297" s="295">
        <f>ROUND(I297*H297,2)</f>
        <v>19200</v>
      </c>
      <c r="BL297" s="199" t="s">
        <v>179</v>
      </c>
      <c r="BM297" s="244" t="s">
        <v>391</v>
      </c>
    </row>
    <row r="298" spans="2:65" s="318" customFormat="1">
      <c r="B298" s="317"/>
      <c r="D298" s="296" t="s">
        <v>140</v>
      </c>
      <c r="E298" s="319" t="s">
        <v>1</v>
      </c>
      <c r="F298" s="320" t="s">
        <v>366</v>
      </c>
      <c r="H298" s="319" t="s">
        <v>1</v>
      </c>
      <c r="I298" s="321"/>
      <c r="L298" s="317"/>
      <c r="M298" s="322"/>
      <c r="T298" s="323"/>
      <c r="AT298" s="319" t="s">
        <v>140</v>
      </c>
      <c r="AU298" s="319" t="s">
        <v>87</v>
      </c>
      <c r="AV298" s="318" t="s">
        <v>85</v>
      </c>
      <c r="AW298" s="318" t="s">
        <v>32</v>
      </c>
      <c r="AX298" s="318" t="s">
        <v>77</v>
      </c>
      <c r="AY298" s="319" t="s">
        <v>128</v>
      </c>
    </row>
    <row r="299" spans="2:65" s="302" customFormat="1">
      <c r="B299" s="301"/>
      <c r="D299" s="296" t="s">
        <v>140</v>
      </c>
      <c r="E299" s="303" t="s">
        <v>1</v>
      </c>
      <c r="F299" s="304" t="s">
        <v>392</v>
      </c>
      <c r="H299" s="305">
        <v>240</v>
      </c>
      <c r="I299" s="306"/>
      <c r="L299" s="301"/>
      <c r="M299" s="307"/>
      <c r="T299" s="308"/>
      <c r="AT299" s="303" t="s">
        <v>140</v>
      </c>
      <c r="AU299" s="303" t="s">
        <v>87</v>
      </c>
      <c r="AV299" s="302" t="s">
        <v>87</v>
      </c>
      <c r="AW299" s="302" t="s">
        <v>32</v>
      </c>
      <c r="AX299" s="302" t="s">
        <v>85</v>
      </c>
      <c r="AY299" s="303" t="s">
        <v>128</v>
      </c>
    </row>
    <row r="300" spans="2:65" s="209" customFormat="1" ht="24.2" customHeight="1">
      <c r="B300" s="284"/>
      <c r="C300" s="285" t="s">
        <v>382</v>
      </c>
      <c r="D300" s="285" t="s">
        <v>131</v>
      </c>
      <c r="E300" s="286" t="s">
        <v>393</v>
      </c>
      <c r="F300" s="287" t="s">
        <v>394</v>
      </c>
      <c r="G300" s="288" t="s">
        <v>146</v>
      </c>
      <c r="H300" s="289">
        <v>0.35599999999999998</v>
      </c>
      <c r="I300" s="290">
        <v>2420.0579495310403</v>
      </c>
      <c r="J300" s="290">
        <f>ROUND(I300*H300,2)</f>
        <v>861.54</v>
      </c>
      <c r="K300" s="287" t="s">
        <v>147</v>
      </c>
      <c r="L300" s="208"/>
      <c r="M300" s="291" t="s">
        <v>1</v>
      </c>
      <c r="N300" s="292" t="s">
        <v>42</v>
      </c>
      <c r="P300" s="293">
        <f>O300*H300</f>
        <v>0</v>
      </c>
      <c r="Q300" s="293">
        <v>0</v>
      </c>
      <c r="R300" s="293">
        <f>Q300*H300</f>
        <v>0</v>
      </c>
      <c r="S300" s="293">
        <v>0</v>
      </c>
      <c r="T300" s="294">
        <f>S300*H300</f>
        <v>0</v>
      </c>
      <c r="AR300" s="244" t="s">
        <v>179</v>
      </c>
      <c r="AT300" s="244" t="s">
        <v>131</v>
      </c>
      <c r="AU300" s="244" t="s">
        <v>87</v>
      </c>
      <c r="AY300" s="199" t="s">
        <v>128</v>
      </c>
      <c r="BE300" s="295">
        <f>IF(N300="základní",J300,0)</f>
        <v>861.54</v>
      </c>
      <c r="BF300" s="295">
        <f>IF(N300="snížená",J300,0)</f>
        <v>0</v>
      </c>
      <c r="BG300" s="295">
        <f>IF(N300="zákl. přenesená",J300,0)</f>
        <v>0</v>
      </c>
      <c r="BH300" s="295">
        <f>IF(N300="sníž. přenesená",J300,0)</f>
        <v>0</v>
      </c>
      <c r="BI300" s="295">
        <f>IF(N300="nulová",J300,0)</f>
        <v>0</v>
      </c>
      <c r="BJ300" s="199" t="s">
        <v>85</v>
      </c>
      <c r="BK300" s="295">
        <f>ROUND(I300*H300,2)</f>
        <v>861.54</v>
      </c>
      <c r="BL300" s="199" t="s">
        <v>179</v>
      </c>
      <c r="BM300" s="244" t="s">
        <v>395</v>
      </c>
    </row>
    <row r="301" spans="2:65" s="272" customFormat="1" ht="22.9" customHeight="1">
      <c r="B301" s="271"/>
      <c r="D301" s="273" t="s">
        <v>76</v>
      </c>
      <c r="E301" s="282" t="s">
        <v>396</v>
      </c>
      <c r="F301" s="282" t="s">
        <v>397</v>
      </c>
      <c r="I301" s="275"/>
      <c r="J301" s="283">
        <f>BK301</f>
        <v>19076.5</v>
      </c>
      <c r="L301" s="271"/>
      <c r="M301" s="277"/>
      <c r="P301" s="278">
        <f>SUM(P302:P306)</f>
        <v>0</v>
      </c>
      <c r="R301" s="278">
        <f>SUM(R302:R306)</f>
        <v>0.267071</v>
      </c>
      <c r="T301" s="279">
        <f>SUM(T302:T306)</f>
        <v>0</v>
      </c>
      <c r="AR301" s="273" t="s">
        <v>87</v>
      </c>
      <c r="AT301" s="280" t="s">
        <v>76</v>
      </c>
      <c r="AU301" s="280" t="s">
        <v>85</v>
      </c>
      <c r="AY301" s="273" t="s">
        <v>128</v>
      </c>
      <c r="BK301" s="281">
        <f>SUM(BK302:BK306)</f>
        <v>19076.5</v>
      </c>
    </row>
    <row r="302" spans="2:65" s="209" customFormat="1" ht="16.5" customHeight="1">
      <c r="B302" s="284"/>
      <c r="C302" s="285" t="s">
        <v>398</v>
      </c>
      <c r="D302" s="285" t="s">
        <v>131</v>
      </c>
      <c r="E302" s="286" t="s">
        <v>399</v>
      </c>
      <c r="F302" s="287" t="s">
        <v>400</v>
      </c>
      <c r="G302" s="288" t="s">
        <v>178</v>
      </c>
      <c r="H302" s="289">
        <v>1907.65</v>
      </c>
      <c r="I302" s="290">
        <v>10</v>
      </c>
      <c r="J302" s="290">
        <f>ROUND(I302*H302,2)</f>
        <v>19076.5</v>
      </c>
      <c r="K302" s="287" t="s">
        <v>147</v>
      </c>
      <c r="L302" s="208"/>
      <c r="M302" s="291" t="s">
        <v>1</v>
      </c>
      <c r="N302" s="292" t="s">
        <v>42</v>
      </c>
      <c r="P302" s="293">
        <f>O302*H302</f>
        <v>0</v>
      </c>
      <c r="Q302" s="293">
        <v>1.3999999999999999E-4</v>
      </c>
      <c r="R302" s="293">
        <f>Q302*H302</f>
        <v>0.267071</v>
      </c>
      <c r="S302" s="293">
        <v>0</v>
      </c>
      <c r="T302" s="294">
        <f>S302*H302</f>
        <v>0</v>
      </c>
      <c r="AR302" s="244" t="s">
        <v>179</v>
      </c>
      <c r="AT302" s="244" t="s">
        <v>131</v>
      </c>
      <c r="AU302" s="244" t="s">
        <v>87</v>
      </c>
      <c r="AY302" s="199" t="s">
        <v>128</v>
      </c>
      <c r="BE302" s="295">
        <f>IF(N302="základní",J302,0)</f>
        <v>19076.5</v>
      </c>
      <c r="BF302" s="295">
        <f>IF(N302="snížená",J302,0)</f>
        <v>0</v>
      </c>
      <c r="BG302" s="295">
        <f>IF(N302="zákl. přenesená",J302,0)</f>
        <v>0</v>
      </c>
      <c r="BH302" s="295">
        <f>IF(N302="sníž. přenesená",J302,0)</f>
        <v>0</v>
      </c>
      <c r="BI302" s="295">
        <f>IF(N302="nulová",J302,0)</f>
        <v>0</v>
      </c>
      <c r="BJ302" s="199" t="s">
        <v>85</v>
      </c>
      <c r="BK302" s="295">
        <f>ROUND(I302*H302,2)</f>
        <v>19076.5</v>
      </c>
      <c r="BL302" s="199" t="s">
        <v>179</v>
      </c>
      <c r="BM302" s="244" t="s">
        <v>401</v>
      </c>
    </row>
    <row r="303" spans="2:65" s="318" customFormat="1">
      <c r="B303" s="317"/>
      <c r="D303" s="296" t="s">
        <v>140</v>
      </c>
      <c r="E303" s="319" t="s">
        <v>1</v>
      </c>
      <c r="F303" s="320" t="s">
        <v>318</v>
      </c>
      <c r="H303" s="319" t="s">
        <v>1</v>
      </c>
      <c r="I303" s="321"/>
      <c r="L303" s="317"/>
      <c r="M303" s="322"/>
      <c r="T303" s="323"/>
      <c r="AT303" s="319" t="s">
        <v>140</v>
      </c>
      <c r="AU303" s="319" t="s">
        <v>87</v>
      </c>
      <c r="AV303" s="318" t="s">
        <v>85</v>
      </c>
      <c r="AW303" s="318" t="s">
        <v>32</v>
      </c>
      <c r="AX303" s="318" t="s">
        <v>77</v>
      </c>
      <c r="AY303" s="319" t="s">
        <v>128</v>
      </c>
    </row>
    <row r="304" spans="2:65" s="302" customFormat="1">
      <c r="B304" s="301"/>
      <c r="D304" s="296" t="s">
        <v>140</v>
      </c>
      <c r="E304" s="303" t="s">
        <v>1</v>
      </c>
      <c r="F304" s="304" t="s">
        <v>186</v>
      </c>
      <c r="H304" s="305">
        <v>1755.65</v>
      </c>
      <c r="I304" s="306"/>
      <c r="L304" s="301"/>
      <c r="M304" s="307"/>
      <c r="T304" s="308"/>
      <c r="AT304" s="303" t="s">
        <v>140</v>
      </c>
      <c r="AU304" s="303" t="s">
        <v>87</v>
      </c>
      <c r="AV304" s="302" t="s">
        <v>87</v>
      </c>
      <c r="AW304" s="302" t="s">
        <v>32</v>
      </c>
      <c r="AX304" s="302" t="s">
        <v>77</v>
      </c>
      <c r="AY304" s="303" t="s">
        <v>128</v>
      </c>
    </row>
    <row r="305" spans="2:65" s="302" customFormat="1">
      <c r="B305" s="301"/>
      <c r="D305" s="296" t="s">
        <v>140</v>
      </c>
      <c r="E305" s="303" t="s">
        <v>1</v>
      </c>
      <c r="F305" s="304" t="s">
        <v>402</v>
      </c>
      <c r="H305" s="305">
        <v>152</v>
      </c>
      <c r="I305" s="306"/>
      <c r="L305" s="301"/>
      <c r="M305" s="307"/>
      <c r="T305" s="308"/>
      <c r="AT305" s="303" t="s">
        <v>140</v>
      </c>
      <c r="AU305" s="303" t="s">
        <v>87</v>
      </c>
      <c r="AV305" s="302" t="s">
        <v>87</v>
      </c>
      <c r="AW305" s="302" t="s">
        <v>32</v>
      </c>
      <c r="AX305" s="302" t="s">
        <v>77</v>
      </c>
      <c r="AY305" s="303" t="s">
        <v>128</v>
      </c>
    </row>
    <row r="306" spans="2:65" s="310" customFormat="1">
      <c r="B306" s="309"/>
      <c r="D306" s="296" t="s">
        <v>140</v>
      </c>
      <c r="E306" s="311" t="s">
        <v>1</v>
      </c>
      <c r="F306" s="312" t="s">
        <v>141</v>
      </c>
      <c r="H306" s="313">
        <v>1907.65</v>
      </c>
      <c r="I306" s="314"/>
      <c r="L306" s="309"/>
      <c r="M306" s="315"/>
      <c r="T306" s="316"/>
      <c r="AT306" s="311" t="s">
        <v>140</v>
      </c>
      <c r="AU306" s="311" t="s">
        <v>87</v>
      </c>
      <c r="AV306" s="310" t="s">
        <v>136</v>
      </c>
      <c r="AW306" s="310" t="s">
        <v>32</v>
      </c>
      <c r="AX306" s="310" t="s">
        <v>85</v>
      </c>
      <c r="AY306" s="311" t="s">
        <v>128</v>
      </c>
    </row>
    <row r="307" spans="2:65" s="272" customFormat="1" ht="25.9" customHeight="1">
      <c r="B307" s="271"/>
      <c r="D307" s="273" t="s">
        <v>76</v>
      </c>
      <c r="E307" s="274" t="s">
        <v>403</v>
      </c>
      <c r="F307" s="274" t="s">
        <v>404</v>
      </c>
      <c r="I307" s="275"/>
      <c r="J307" s="276">
        <f>BK307</f>
        <v>14500</v>
      </c>
      <c r="L307" s="271"/>
      <c r="M307" s="277"/>
      <c r="P307" s="278">
        <f>SUM(P308:P313)</f>
        <v>0</v>
      </c>
      <c r="R307" s="278">
        <f>SUM(R308:R313)</f>
        <v>0</v>
      </c>
      <c r="T307" s="279">
        <f>SUM(T308:T313)</f>
        <v>0</v>
      </c>
      <c r="AR307" s="273" t="s">
        <v>136</v>
      </c>
      <c r="AT307" s="280" t="s">
        <v>76</v>
      </c>
      <c r="AU307" s="280" t="s">
        <v>77</v>
      </c>
      <c r="AY307" s="273" t="s">
        <v>128</v>
      </c>
      <c r="BK307" s="281">
        <f>SUM(BK308:BK313)</f>
        <v>14500</v>
      </c>
    </row>
    <row r="308" spans="2:65" s="209" customFormat="1" ht="21.75" customHeight="1">
      <c r="B308" s="284"/>
      <c r="C308" s="285" t="s">
        <v>405</v>
      </c>
      <c r="D308" s="285" t="s">
        <v>131</v>
      </c>
      <c r="E308" s="286" t="s">
        <v>406</v>
      </c>
      <c r="F308" s="287" t="s">
        <v>407</v>
      </c>
      <c r="G308" s="288" t="s">
        <v>408</v>
      </c>
      <c r="H308" s="289">
        <v>20</v>
      </c>
      <c r="I308" s="290">
        <v>350</v>
      </c>
      <c r="J308" s="290">
        <f>ROUND(I308*H308,2)</f>
        <v>7000</v>
      </c>
      <c r="K308" s="287" t="s">
        <v>147</v>
      </c>
      <c r="L308" s="208"/>
      <c r="M308" s="291" t="s">
        <v>1</v>
      </c>
      <c r="N308" s="292" t="s">
        <v>42</v>
      </c>
      <c r="P308" s="293">
        <f>O308*H308</f>
        <v>0</v>
      </c>
      <c r="Q308" s="293">
        <v>0</v>
      </c>
      <c r="R308" s="293">
        <f>Q308*H308</f>
        <v>0</v>
      </c>
      <c r="S308" s="293">
        <v>0</v>
      </c>
      <c r="T308" s="294">
        <f>S308*H308</f>
        <v>0</v>
      </c>
      <c r="AR308" s="244" t="s">
        <v>409</v>
      </c>
      <c r="AT308" s="244" t="s">
        <v>131</v>
      </c>
      <c r="AU308" s="244" t="s">
        <v>85</v>
      </c>
      <c r="AY308" s="199" t="s">
        <v>128</v>
      </c>
      <c r="BE308" s="295">
        <f>IF(N308="základní",J308,0)</f>
        <v>7000</v>
      </c>
      <c r="BF308" s="295">
        <f>IF(N308="snížená",J308,0)</f>
        <v>0</v>
      </c>
      <c r="BG308" s="295">
        <f>IF(N308="zákl. přenesená",J308,0)</f>
        <v>0</v>
      </c>
      <c r="BH308" s="295">
        <f>IF(N308="sníž. přenesená",J308,0)</f>
        <v>0</v>
      </c>
      <c r="BI308" s="295">
        <f>IF(N308="nulová",J308,0)</f>
        <v>0</v>
      </c>
      <c r="BJ308" s="199" t="s">
        <v>85</v>
      </c>
      <c r="BK308" s="295">
        <f>ROUND(I308*H308,2)</f>
        <v>7000</v>
      </c>
      <c r="BL308" s="199" t="s">
        <v>409</v>
      </c>
      <c r="BM308" s="244" t="s">
        <v>410</v>
      </c>
    </row>
    <row r="309" spans="2:65" s="302" customFormat="1">
      <c r="B309" s="301"/>
      <c r="D309" s="296" t="s">
        <v>140</v>
      </c>
      <c r="E309" s="303" t="s">
        <v>1</v>
      </c>
      <c r="F309" s="304" t="s">
        <v>411</v>
      </c>
      <c r="H309" s="305">
        <v>20</v>
      </c>
      <c r="I309" s="306"/>
      <c r="L309" s="301"/>
      <c r="M309" s="307"/>
      <c r="T309" s="308"/>
      <c r="AT309" s="303" t="s">
        <v>140</v>
      </c>
      <c r="AU309" s="303" t="s">
        <v>85</v>
      </c>
      <c r="AV309" s="302" t="s">
        <v>87</v>
      </c>
      <c r="AW309" s="302" t="s">
        <v>32</v>
      </c>
      <c r="AX309" s="302" t="s">
        <v>85</v>
      </c>
      <c r="AY309" s="303" t="s">
        <v>128</v>
      </c>
    </row>
    <row r="310" spans="2:65" s="209" customFormat="1" ht="16.5" customHeight="1">
      <c r="B310" s="284"/>
      <c r="C310" s="285" t="s">
        <v>412</v>
      </c>
      <c r="D310" s="285" t="s">
        <v>131</v>
      </c>
      <c r="E310" s="286" t="s">
        <v>413</v>
      </c>
      <c r="F310" s="287" t="s">
        <v>414</v>
      </c>
      <c r="G310" s="288" t="s">
        <v>408</v>
      </c>
      <c r="H310" s="289">
        <v>15</v>
      </c>
      <c r="I310" s="290">
        <v>500</v>
      </c>
      <c r="J310" s="290">
        <f>ROUND(I310*H310,2)</f>
        <v>7500</v>
      </c>
      <c r="K310" s="287" t="s">
        <v>147</v>
      </c>
      <c r="L310" s="208"/>
      <c r="M310" s="291" t="s">
        <v>1</v>
      </c>
      <c r="N310" s="292" t="s">
        <v>42</v>
      </c>
      <c r="P310" s="293">
        <f>O310*H310</f>
        <v>0</v>
      </c>
      <c r="Q310" s="293">
        <v>0</v>
      </c>
      <c r="R310" s="293">
        <f>Q310*H310</f>
        <v>0</v>
      </c>
      <c r="S310" s="293">
        <v>0</v>
      </c>
      <c r="T310" s="294">
        <f>S310*H310</f>
        <v>0</v>
      </c>
      <c r="AR310" s="244" t="s">
        <v>409</v>
      </c>
      <c r="AT310" s="244" t="s">
        <v>131</v>
      </c>
      <c r="AU310" s="244" t="s">
        <v>85</v>
      </c>
      <c r="AY310" s="199" t="s">
        <v>128</v>
      </c>
      <c r="BE310" s="295">
        <f>IF(N310="základní",J310,0)</f>
        <v>7500</v>
      </c>
      <c r="BF310" s="295">
        <f>IF(N310="snížená",J310,0)</f>
        <v>0</v>
      </c>
      <c r="BG310" s="295">
        <f>IF(N310="zákl. přenesená",J310,0)</f>
        <v>0</v>
      </c>
      <c r="BH310" s="295">
        <f>IF(N310="sníž. přenesená",J310,0)</f>
        <v>0</v>
      </c>
      <c r="BI310" s="295">
        <f>IF(N310="nulová",J310,0)</f>
        <v>0</v>
      </c>
      <c r="BJ310" s="199" t="s">
        <v>85</v>
      </c>
      <c r="BK310" s="295">
        <f>ROUND(I310*H310,2)</f>
        <v>7500</v>
      </c>
      <c r="BL310" s="199" t="s">
        <v>409</v>
      </c>
      <c r="BM310" s="244" t="s">
        <v>415</v>
      </c>
    </row>
    <row r="311" spans="2:65" s="318" customFormat="1" ht="33.75">
      <c r="B311" s="317"/>
      <c r="D311" s="296" t="s">
        <v>140</v>
      </c>
      <c r="E311" s="319" t="s">
        <v>1</v>
      </c>
      <c r="F311" s="320" t="s">
        <v>416</v>
      </c>
      <c r="H311" s="319" t="s">
        <v>1</v>
      </c>
      <c r="I311" s="321"/>
      <c r="L311" s="317"/>
      <c r="M311" s="322"/>
      <c r="T311" s="323"/>
      <c r="AT311" s="319" t="s">
        <v>140</v>
      </c>
      <c r="AU311" s="319" t="s">
        <v>85</v>
      </c>
      <c r="AV311" s="318" t="s">
        <v>85</v>
      </c>
      <c r="AW311" s="318" t="s">
        <v>32</v>
      </c>
      <c r="AX311" s="318" t="s">
        <v>77</v>
      </c>
      <c r="AY311" s="319" t="s">
        <v>128</v>
      </c>
    </row>
    <row r="312" spans="2:65" s="302" customFormat="1">
      <c r="B312" s="301"/>
      <c r="D312" s="296" t="s">
        <v>140</v>
      </c>
      <c r="E312" s="303" t="s">
        <v>1</v>
      </c>
      <c r="F312" s="304" t="s">
        <v>8</v>
      </c>
      <c r="H312" s="305">
        <v>15</v>
      </c>
      <c r="I312" s="306"/>
      <c r="L312" s="301"/>
      <c r="M312" s="307"/>
      <c r="T312" s="308"/>
      <c r="AT312" s="303" t="s">
        <v>140</v>
      </c>
      <c r="AU312" s="303" t="s">
        <v>85</v>
      </c>
      <c r="AV312" s="302" t="s">
        <v>87</v>
      </c>
      <c r="AW312" s="302" t="s">
        <v>32</v>
      </c>
      <c r="AX312" s="302" t="s">
        <v>77</v>
      </c>
      <c r="AY312" s="303" t="s">
        <v>128</v>
      </c>
    </row>
    <row r="313" spans="2:65" s="310" customFormat="1">
      <c r="B313" s="309"/>
      <c r="D313" s="296" t="s">
        <v>140</v>
      </c>
      <c r="E313" s="311" t="s">
        <v>1</v>
      </c>
      <c r="F313" s="312" t="s">
        <v>141</v>
      </c>
      <c r="H313" s="313">
        <v>15</v>
      </c>
      <c r="I313" s="314"/>
      <c r="L313" s="309"/>
      <c r="M313" s="333"/>
      <c r="N313" s="334"/>
      <c r="O313" s="334"/>
      <c r="P313" s="334"/>
      <c r="Q313" s="334"/>
      <c r="R313" s="334"/>
      <c r="S313" s="334"/>
      <c r="T313" s="335"/>
      <c r="AT313" s="311" t="s">
        <v>140</v>
      </c>
      <c r="AU313" s="311" t="s">
        <v>85</v>
      </c>
      <c r="AV313" s="310" t="s">
        <v>136</v>
      </c>
      <c r="AW313" s="310" t="s">
        <v>32</v>
      </c>
      <c r="AX313" s="310" t="s">
        <v>85</v>
      </c>
      <c r="AY313" s="311" t="s">
        <v>128</v>
      </c>
    </row>
    <row r="314" spans="2:65" s="209" customFormat="1" ht="6.95" customHeight="1">
      <c r="B314" s="239"/>
      <c r="C314" s="240"/>
      <c r="D314" s="240"/>
      <c r="E314" s="240"/>
      <c r="F314" s="240"/>
      <c r="G314" s="240"/>
      <c r="H314" s="240"/>
      <c r="I314" s="240"/>
      <c r="J314" s="240"/>
      <c r="K314" s="240"/>
      <c r="L314" s="208"/>
    </row>
  </sheetData>
  <autoFilter ref="C126:K31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7"/>
  <sheetViews>
    <sheetView showGridLines="0" topLeftCell="A127" workbookViewId="0">
      <selection activeCell="J133" sqref="J133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3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90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94</v>
      </c>
      <c r="L4" s="16"/>
      <c r="M4" s="83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3" t="str">
        <f>'Rekapitulace stavby'!K6</f>
        <v>Oprava střechy sportovní hala,J.A. Komenského 1034, Milevsko</v>
      </c>
      <c r="F7" s="194"/>
      <c r="G7" s="194"/>
      <c r="H7" s="194"/>
      <c r="L7" s="16"/>
    </row>
    <row r="8" spans="2:46" s="1" customFormat="1" ht="12" customHeight="1">
      <c r="B8" s="28"/>
      <c r="D8" s="23" t="s">
        <v>95</v>
      </c>
      <c r="L8" s="28"/>
    </row>
    <row r="9" spans="2:46" s="1" customFormat="1" ht="16.5" customHeight="1">
      <c r="B9" s="28"/>
      <c r="E9" s="158" t="s">
        <v>417</v>
      </c>
      <c r="F9" s="192"/>
      <c r="G9" s="192"/>
      <c r="H9" s="19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34</v>
      </c>
      <c r="I12" s="23" t="s">
        <v>22</v>
      </c>
      <c r="J12" s="48" t="str">
        <f>'Rekapitulace stavby'!AN8</f>
        <v>19. 1. 2023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>Město Milevsko</v>
      </c>
      <c r="I15" s="23" t="s">
        <v>27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5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>DEKPROJEKT s.r.o.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4"/>
      <c r="E27" s="188" t="s">
        <v>1</v>
      </c>
      <c r="F27" s="188"/>
      <c r="G27" s="188"/>
      <c r="H27" s="188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37</v>
      </c>
      <c r="J30" s="61">
        <f>ROUND(J133, 2)</f>
        <v>169538.77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86" t="s">
        <v>41</v>
      </c>
      <c r="E33" s="23" t="s">
        <v>42</v>
      </c>
      <c r="F33" s="87">
        <f>ROUND((SUM(BE133:BE186)),  2)</f>
        <v>169538.77</v>
      </c>
      <c r="I33" s="88">
        <v>0.21</v>
      </c>
      <c r="J33" s="87">
        <f>ROUND(((SUM(BE133:BE186))*I33),  2)</f>
        <v>35603.14</v>
      </c>
      <c r="L33" s="28"/>
    </row>
    <row r="34" spans="2:12" s="1" customFormat="1" ht="14.45" customHeight="1">
      <c r="B34" s="28"/>
      <c r="E34" s="23" t="s">
        <v>43</v>
      </c>
      <c r="F34" s="87">
        <f>ROUND((SUM(BF133:BF186)),  2)</f>
        <v>0</v>
      </c>
      <c r="I34" s="88">
        <v>0.15</v>
      </c>
      <c r="J34" s="87">
        <f>ROUND(((SUM(BF133:BF186))*I34),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ROUND((SUM(BG133:BG186)),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ROUND((SUM(BH133:BH186)),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ROUND((SUM(BI133:BI186)),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2"/>
      <c r="F39" s="52"/>
      <c r="G39" s="91" t="s">
        <v>48</v>
      </c>
      <c r="H39" s="92" t="s">
        <v>49</v>
      </c>
      <c r="I39" s="52"/>
      <c r="J39" s="93">
        <f>SUM(J30:J37)</f>
        <v>205141.90999999997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97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3" t="str">
        <f>E7</f>
        <v>Oprava střechy sportovní hala,J.A. Komenského 1034, Milevsko</v>
      </c>
      <c r="F85" s="194"/>
      <c r="G85" s="194"/>
      <c r="H85" s="194"/>
      <c r="L85" s="28"/>
    </row>
    <row r="86" spans="2:47" s="1" customFormat="1" ht="12" customHeight="1">
      <c r="B86" s="28"/>
      <c r="C86" s="23" t="s">
        <v>95</v>
      </c>
      <c r="L86" s="28"/>
    </row>
    <row r="87" spans="2:47" s="1" customFormat="1" ht="16.5" customHeight="1">
      <c r="B87" s="28"/>
      <c r="E87" s="158" t="str">
        <f>E9</f>
        <v>02 - Hromosvod</v>
      </c>
      <c r="F87" s="192"/>
      <c r="G87" s="192"/>
      <c r="H87" s="19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19. 1. 2023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>Město Milevsko</v>
      </c>
      <c r="I91" s="23" t="s">
        <v>30</v>
      </c>
      <c r="J91" s="26" t="str">
        <f>E21</f>
        <v>DEKPROJEKT s.r.o.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98</v>
      </c>
      <c r="D94" s="89"/>
      <c r="E94" s="89"/>
      <c r="F94" s="89"/>
      <c r="G94" s="89"/>
      <c r="H94" s="89"/>
      <c r="I94" s="89"/>
      <c r="J94" s="98" t="s">
        <v>99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100</v>
      </c>
      <c r="J96" s="61">
        <f>J133</f>
        <v>169538.77000000002</v>
      </c>
      <c r="L96" s="28"/>
      <c r="AU96" s="13" t="s">
        <v>101</v>
      </c>
    </row>
    <row r="97" spans="2:12" s="8" customFormat="1" ht="24.95" customHeight="1">
      <c r="B97" s="100"/>
      <c r="D97" s="101" t="s">
        <v>418</v>
      </c>
      <c r="E97" s="102"/>
      <c r="F97" s="102"/>
      <c r="G97" s="102"/>
      <c r="H97" s="102"/>
      <c r="I97" s="102"/>
      <c r="J97" s="103">
        <f>J134</f>
        <v>139538.77000000002</v>
      </c>
      <c r="L97" s="100"/>
    </row>
    <row r="98" spans="2:12" s="9" customFormat="1" ht="19.899999999999999" customHeight="1">
      <c r="B98" s="104"/>
      <c r="D98" s="105" t="s">
        <v>419</v>
      </c>
      <c r="E98" s="106"/>
      <c r="F98" s="106"/>
      <c r="G98" s="106"/>
      <c r="H98" s="106"/>
      <c r="I98" s="106"/>
      <c r="J98" s="107">
        <f>J135</f>
        <v>27227.85</v>
      </c>
      <c r="L98" s="104"/>
    </row>
    <row r="99" spans="2:12" s="9" customFormat="1" ht="19.899999999999999" customHeight="1">
      <c r="B99" s="104"/>
      <c r="D99" s="105" t="s">
        <v>420</v>
      </c>
      <c r="E99" s="106"/>
      <c r="F99" s="106"/>
      <c r="G99" s="106"/>
      <c r="H99" s="106"/>
      <c r="I99" s="106"/>
      <c r="J99" s="107">
        <f>J140</f>
        <v>6676.8</v>
      </c>
      <c r="L99" s="104"/>
    </row>
    <row r="100" spans="2:12" s="9" customFormat="1" ht="19.899999999999999" customHeight="1">
      <c r="B100" s="104"/>
      <c r="D100" s="105" t="s">
        <v>419</v>
      </c>
      <c r="E100" s="106"/>
      <c r="F100" s="106"/>
      <c r="G100" s="106"/>
      <c r="H100" s="106"/>
      <c r="I100" s="106"/>
      <c r="J100" s="107">
        <f>J142</f>
        <v>0</v>
      </c>
      <c r="L100" s="104"/>
    </row>
    <row r="101" spans="2:12" s="9" customFormat="1" ht="19.899999999999999" customHeight="1">
      <c r="B101" s="104"/>
      <c r="D101" s="105" t="s">
        <v>421</v>
      </c>
      <c r="E101" s="106"/>
      <c r="F101" s="106"/>
      <c r="G101" s="106"/>
      <c r="H101" s="106"/>
      <c r="I101" s="106"/>
      <c r="J101" s="107">
        <f>J143</f>
        <v>5341.44</v>
      </c>
      <c r="L101" s="104"/>
    </row>
    <row r="102" spans="2:12" s="9" customFormat="1" ht="19.899999999999999" customHeight="1">
      <c r="B102" s="104"/>
      <c r="D102" s="105" t="s">
        <v>422</v>
      </c>
      <c r="E102" s="106"/>
      <c r="F102" s="106"/>
      <c r="G102" s="106"/>
      <c r="H102" s="106"/>
      <c r="I102" s="106"/>
      <c r="J102" s="107">
        <f>J145</f>
        <v>3001.3799999999997</v>
      </c>
      <c r="L102" s="104"/>
    </row>
    <row r="103" spans="2:12" s="9" customFormat="1" ht="19.899999999999999" customHeight="1">
      <c r="B103" s="104"/>
      <c r="D103" s="105" t="s">
        <v>423</v>
      </c>
      <c r="E103" s="106"/>
      <c r="F103" s="106"/>
      <c r="G103" s="106"/>
      <c r="H103" s="106"/>
      <c r="I103" s="106"/>
      <c r="J103" s="107">
        <f>J150</f>
        <v>6699.88</v>
      </c>
      <c r="L103" s="104"/>
    </row>
    <row r="104" spans="2:12" s="9" customFormat="1" ht="19.899999999999999" customHeight="1">
      <c r="B104" s="104"/>
      <c r="D104" s="105" t="s">
        <v>424</v>
      </c>
      <c r="E104" s="106"/>
      <c r="F104" s="106"/>
      <c r="G104" s="106"/>
      <c r="H104" s="106"/>
      <c r="I104" s="106"/>
      <c r="J104" s="107">
        <f>J153</f>
        <v>3456.87</v>
      </c>
      <c r="L104" s="104"/>
    </row>
    <row r="105" spans="2:12" s="9" customFormat="1" ht="19.899999999999999" customHeight="1">
      <c r="B105" s="104"/>
      <c r="D105" s="105" t="s">
        <v>425</v>
      </c>
      <c r="E105" s="106"/>
      <c r="F105" s="106"/>
      <c r="G105" s="106"/>
      <c r="H105" s="106"/>
      <c r="I105" s="106"/>
      <c r="J105" s="107">
        <f>J159</f>
        <v>0</v>
      </c>
      <c r="L105" s="104"/>
    </row>
    <row r="106" spans="2:12" s="9" customFormat="1" ht="19.899999999999999" customHeight="1">
      <c r="B106" s="104"/>
      <c r="D106" s="105" t="s">
        <v>426</v>
      </c>
      <c r="E106" s="106"/>
      <c r="F106" s="106"/>
      <c r="G106" s="106"/>
      <c r="H106" s="106"/>
      <c r="I106" s="106"/>
      <c r="J106" s="107">
        <f>J160</f>
        <v>27026.53</v>
      </c>
      <c r="L106" s="104"/>
    </row>
    <row r="107" spans="2:12" s="9" customFormat="1" ht="19.899999999999999" customHeight="1">
      <c r="B107" s="104"/>
      <c r="D107" s="105" t="s">
        <v>427</v>
      </c>
      <c r="E107" s="106"/>
      <c r="F107" s="106"/>
      <c r="G107" s="106"/>
      <c r="H107" s="106"/>
      <c r="I107" s="106"/>
      <c r="J107" s="107">
        <f>J162</f>
        <v>428.36</v>
      </c>
      <c r="L107" s="104"/>
    </row>
    <row r="108" spans="2:12" s="9" customFormat="1" ht="19.899999999999999" customHeight="1">
      <c r="B108" s="104"/>
      <c r="D108" s="105" t="s">
        <v>428</v>
      </c>
      <c r="E108" s="106"/>
      <c r="F108" s="106"/>
      <c r="G108" s="106"/>
      <c r="H108" s="106"/>
      <c r="I108" s="106"/>
      <c r="J108" s="107">
        <f>J166</f>
        <v>5598.5599999999995</v>
      </c>
      <c r="L108" s="104"/>
    </row>
    <row r="109" spans="2:12" s="9" customFormat="1" ht="19.899999999999999" customHeight="1">
      <c r="B109" s="104"/>
      <c r="D109" s="105" t="s">
        <v>429</v>
      </c>
      <c r="E109" s="106"/>
      <c r="F109" s="106"/>
      <c r="G109" s="106"/>
      <c r="H109" s="106"/>
      <c r="I109" s="106"/>
      <c r="J109" s="107">
        <f>J170</f>
        <v>5001.1000000000004</v>
      </c>
      <c r="L109" s="104"/>
    </row>
    <row r="110" spans="2:12" s="9" customFormat="1" ht="19.899999999999999" customHeight="1">
      <c r="B110" s="104"/>
      <c r="D110" s="105" t="s">
        <v>430</v>
      </c>
      <c r="E110" s="106"/>
      <c r="F110" s="106"/>
      <c r="G110" s="106"/>
      <c r="H110" s="106"/>
      <c r="I110" s="106"/>
      <c r="J110" s="107">
        <f>J172</f>
        <v>25080</v>
      </c>
      <c r="L110" s="104"/>
    </row>
    <row r="111" spans="2:12" s="9" customFormat="1" ht="19.899999999999999" customHeight="1">
      <c r="B111" s="104"/>
      <c r="D111" s="105" t="s">
        <v>431</v>
      </c>
      <c r="E111" s="106"/>
      <c r="F111" s="106"/>
      <c r="G111" s="106"/>
      <c r="H111" s="106"/>
      <c r="I111" s="106"/>
      <c r="J111" s="107">
        <f>J178</f>
        <v>6000</v>
      </c>
      <c r="L111" s="104"/>
    </row>
    <row r="112" spans="2:12" s="9" customFormat="1" ht="19.899999999999999" customHeight="1">
      <c r="B112" s="104"/>
      <c r="D112" s="105" t="s">
        <v>432</v>
      </c>
      <c r="E112" s="106"/>
      <c r="F112" s="106"/>
      <c r="G112" s="106"/>
      <c r="H112" s="106"/>
      <c r="I112" s="106"/>
      <c r="J112" s="107">
        <f>J181</f>
        <v>18000</v>
      </c>
      <c r="L112" s="104"/>
    </row>
    <row r="113" spans="2:12" s="8" customFormat="1" ht="24.95" customHeight="1">
      <c r="B113" s="100"/>
      <c r="D113" s="101" t="s">
        <v>433</v>
      </c>
      <c r="E113" s="102"/>
      <c r="F113" s="102"/>
      <c r="G113" s="102"/>
      <c r="H113" s="102"/>
      <c r="I113" s="102"/>
      <c r="J113" s="103">
        <f>J184</f>
        <v>30000</v>
      </c>
      <c r="L113" s="100"/>
    </row>
    <row r="114" spans="2:12" s="1" customFormat="1" ht="21.75" customHeight="1">
      <c r="B114" s="28"/>
      <c r="L114" s="28"/>
    </row>
    <row r="115" spans="2:12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28"/>
    </row>
    <row r="119" spans="2:12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28"/>
    </row>
    <row r="120" spans="2:12" s="1" customFormat="1" ht="24.95" customHeight="1">
      <c r="B120" s="28"/>
      <c r="C120" s="17" t="s">
        <v>113</v>
      </c>
      <c r="L120" s="28"/>
    </row>
    <row r="121" spans="2:12" s="1" customFormat="1" ht="6.95" customHeight="1">
      <c r="B121" s="28"/>
      <c r="L121" s="28"/>
    </row>
    <row r="122" spans="2:12" s="1" customFormat="1" ht="12" customHeight="1">
      <c r="B122" s="28"/>
      <c r="C122" s="23" t="s">
        <v>16</v>
      </c>
      <c r="L122" s="28"/>
    </row>
    <row r="123" spans="2:12" s="1" customFormat="1" ht="16.5" customHeight="1">
      <c r="B123" s="28"/>
      <c r="E123" s="193" t="str">
        <f>E7</f>
        <v>Oprava střechy sportovní hala,J.A. Komenského 1034, Milevsko</v>
      </c>
      <c r="F123" s="194"/>
      <c r="G123" s="194"/>
      <c r="H123" s="194"/>
      <c r="L123" s="28"/>
    </row>
    <row r="124" spans="2:12" s="1" customFormat="1" ht="12" customHeight="1">
      <c r="B124" s="28"/>
      <c r="C124" s="23" t="s">
        <v>95</v>
      </c>
      <c r="L124" s="28"/>
    </row>
    <row r="125" spans="2:12" s="1" customFormat="1" ht="16.5" customHeight="1">
      <c r="B125" s="28"/>
      <c r="E125" s="158" t="str">
        <f>E9</f>
        <v>02 - Hromosvod</v>
      </c>
      <c r="F125" s="192"/>
      <c r="G125" s="192"/>
      <c r="H125" s="192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3" t="s">
        <v>20</v>
      </c>
      <c r="F127" s="21" t="str">
        <f>F12</f>
        <v xml:space="preserve"> </v>
      </c>
      <c r="I127" s="23" t="s">
        <v>22</v>
      </c>
      <c r="J127" s="48" t="str">
        <f>IF(J12="","",J12)</f>
        <v>19. 1. 2023</v>
      </c>
      <c r="L127" s="28"/>
    </row>
    <row r="128" spans="2:12" s="1" customFormat="1" ht="6.95" customHeight="1">
      <c r="B128" s="28"/>
      <c r="L128" s="28"/>
    </row>
    <row r="129" spans="2:65" s="1" customFormat="1" ht="15.2" customHeight="1">
      <c r="B129" s="28"/>
      <c r="C129" s="23" t="s">
        <v>24</v>
      </c>
      <c r="F129" s="21" t="str">
        <f>E15</f>
        <v>Město Milevsko</v>
      </c>
      <c r="I129" s="23" t="s">
        <v>30</v>
      </c>
      <c r="J129" s="26" t="str">
        <f>E21</f>
        <v>DEKPROJEKT s.r.o.</v>
      </c>
      <c r="L129" s="28"/>
    </row>
    <row r="130" spans="2:65" s="1" customFormat="1" ht="15.2" customHeight="1">
      <c r="B130" s="28"/>
      <c r="C130" s="23" t="s">
        <v>28</v>
      </c>
      <c r="F130" s="21" t="str">
        <f>IF(E18="","",E18)</f>
        <v>Vyplň údaj</v>
      </c>
      <c r="I130" s="23" t="s">
        <v>33</v>
      </c>
      <c r="J130" s="26" t="str">
        <f>E24</f>
        <v xml:space="preserve"> </v>
      </c>
      <c r="L130" s="28"/>
    </row>
    <row r="131" spans="2:65" s="1" customFormat="1" ht="10.35" customHeight="1">
      <c r="B131" s="28"/>
      <c r="L131" s="28"/>
    </row>
    <row r="132" spans="2:65" s="10" customFormat="1" ht="29.25" customHeight="1">
      <c r="B132" s="108"/>
      <c r="C132" s="109" t="s">
        <v>114</v>
      </c>
      <c r="D132" s="110" t="s">
        <v>62</v>
      </c>
      <c r="E132" s="110" t="s">
        <v>58</v>
      </c>
      <c r="F132" s="110" t="s">
        <v>59</v>
      </c>
      <c r="G132" s="110" t="s">
        <v>115</v>
      </c>
      <c r="H132" s="110" t="s">
        <v>116</v>
      </c>
      <c r="I132" s="110" t="s">
        <v>117</v>
      </c>
      <c r="J132" s="110" t="s">
        <v>99</v>
      </c>
      <c r="K132" s="111" t="s">
        <v>118</v>
      </c>
      <c r="L132" s="108"/>
      <c r="M132" s="54" t="s">
        <v>1</v>
      </c>
      <c r="N132" s="55" t="s">
        <v>41</v>
      </c>
      <c r="O132" s="55" t="s">
        <v>119</v>
      </c>
      <c r="P132" s="55" t="s">
        <v>120</v>
      </c>
      <c r="Q132" s="55" t="s">
        <v>121</v>
      </c>
      <c r="R132" s="55" t="s">
        <v>122</v>
      </c>
      <c r="S132" s="55" t="s">
        <v>123</v>
      </c>
      <c r="T132" s="56" t="s">
        <v>124</v>
      </c>
    </row>
    <row r="133" spans="2:65" s="1" customFormat="1" ht="22.9" customHeight="1">
      <c r="B133" s="28"/>
      <c r="C133" s="59" t="s">
        <v>125</v>
      </c>
      <c r="J133" s="112">
        <f>BK133</f>
        <v>169538.77000000002</v>
      </c>
      <c r="L133" s="28"/>
      <c r="M133" s="57"/>
      <c r="N133" s="49"/>
      <c r="O133" s="49"/>
      <c r="P133" s="113">
        <f>P134+P184</f>
        <v>0</v>
      </c>
      <c r="Q133" s="49"/>
      <c r="R133" s="113">
        <f>R134+R184</f>
        <v>0</v>
      </c>
      <c r="S133" s="49"/>
      <c r="T133" s="114">
        <f>T134+T184</f>
        <v>0</v>
      </c>
      <c r="AT133" s="13" t="s">
        <v>76</v>
      </c>
      <c r="AU133" s="13" t="s">
        <v>101</v>
      </c>
      <c r="BK133" s="115">
        <f>BK134+BK184</f>
        <v>169538.77000000002</v>
      </c>
    </row>
    <row r="134" spans="2:65" s="11" customFormat="1" ht="25.9" customHeight="1">
      <c r="B134" s="116"/>
      <c r="D134" s="117" t="s">
        <v>76</v>
      </c>
      <c r="E134" s="118" t="s">
        <v>434</v>
      </c>
      <c r="F134" s="118" t="s">
        <v>435</v>
      </c>
      <c r="I134" s="119"/>
      <c r="J134" s="120">
        <f>BK134</f>
        <v>139538.77000000002</v>
      </c>
      <c r="L134" s="116"/>
      <c r="M134" s="121"/>
      <c r="P134" s="122">
        <f>P135+P140+P142+P143+P145+P150+P153+P159+P160+P162+P166+P170+P172+P178+P181</f>
        <v>0</v>
      </c>
      <c r="R134" s="122">
        <f>R135+R140+R142+R143+R145+R150+R153+R159+R160+R162+R166+R170+R172+R178+R181</f>
        <v>0</v>
      </c>
      <c r="T134" s="123">
        <f>T135+T140+T142+T143+T145+T150+T153+T159+T160+T162+T166+T170+T172+T178+T181</f>
        <v>0</v>
      </c>
      <c r="AR134" s="117" t="s">
        <v>85</v>
      </c>
      <c r="AT134" s="124" t="s">
        <v>76</v>
      </c>
      <c r="AU134" s="124" t="s">
        <v>77</v>
      </c>
      <c r="AY134" s="117" t="s">
        <v>128</v>
      </c>
      <c r="BK134" s="125">
        <f>BK135+BK140+BK142+BK143+BK145+BK150+BK153+BK159+BK160+BK162+BK166+BK170+BK172+BK178+BK181</f>
        <v>139538.77000000002</v>
      </c>
    </row>
    <row r="135" spans="2:65" s="11" customFormat="1" ht="22.9" customHeight="1">
      <c r="B135" s="116"/>
      <c r="D135" s="117" t="s">
        <v>76</v>
      </c>
      <c r="E135" s="126" t="s">
        <v>436</v>
      </c>
      <c r="F135" s="126" t="s">
        <v>437</v>
      </c>
      <c r="I135" s="119"/>
      <c r="J135" s="127">
        <f>BK135</f>
        <v>27227.85</v>
      </c>
      <c r="L135" s="116"/>
      <c r="M135" s="121"/>
      <c r="P135" s="122">
        <f>SUM(P136:P139)</f>
        <v>0</v>
      </c>
      <c r="R135" s="122">
        <f>SUM(R136:R139)</f>
        <v>0</v>
      </c>
      <c r="T135" s="123">
        <f>SUM(T136:T139)</f>
        <v>0</v>
      </c>
      <c r="AR135" s="117" t="s">
        <v>85</v>
      </c>
      <c r="AT135" s="124" t="s">
        <v>76</v>
      </c>
      <c r="AU135" s="124" t="s">
        <v>85</v>
      </c>
      <c r="AY135" s="117" t="s">
        <v>128</v>
      </c>
      <c r="BK135" s="125">
        <f>SUM(BK136:BK139)</f>
        <v>27227.85</v>
      </c>
    </row>
    <row r="136" spans="2:65" s="1" customFormat="1" ht="16.5" customHeight="1">
      <c r="B136" s="128"/>
      <c r="C136" s="129" t="s">
        <v>77</v>
      </c>
      <c r="D136" s="129" t="s">
        <v>131</v>
      </c>
      <c r="E136" s="130" t="s">
        <v>438</v>
      </c>
      <c r="F136" s="131" t="s">
        <v>439</v>
      </c>
      <c r="G136" s="132" t="s">
        <v>440</v>
      </c>
      <c r="H136" s="133">
        <v>190</v>
      </c>
      <c r="I136" s="134">
        <v>30.614999999999998</v>
      </c>
      <c r="J136" s="135">
        <f>ROUND(I136*H136,2)</f>
        <v>5816.85</v>
      </c>
      <c r="K136" s="131" t="s">
        <v>1</v>
      </c>
      <c r="L136" s="28"/>
      <c r="M136" s="136" t="s">
        <v>1</v>
      </c>
      <c r="N136" s="137" t="s">
        <v>42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136</v>
      </c>
      <c r="AT136" s="140" t="s">
        <v>131</v>
      </c>
      <c r="AU136" s="140" t="s">
        <v>87</v>
      </c>
      <c r="AY136" s="13" t="s">
        <v>128</v>
      </c>
      <c r="BE136" s="141">
        <f>IF(N136="základní",J136,0)</f>
        <v>5816.85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3" t="s">
        <v>85</v>
      </c>
      <c r="BK136" s="141">
        <f>ROUND(I136*H136,2)</f>
        <v>5816.85</v>
      </c>
      <c r="BL136" s="13" t="s">
        <v>136</v>
      </c>
      <c r="BM136" s="140" t="s">
        <v>87</v>
      </c>
    </row>
    <row r="137" spans="2:65" s="1" customFormat="1" ht="24.2" customHeight="1">
      <c r="B137" s="128"/>
      <c r="C137" s="129" t="s">
        <v>77</v>
      </c>
      <c r="D137" s="129" t="s">
        <v>131</v>
      </c>
      <c r="E137" s="130" t="s">
        <v>441</v>
      </c>
      <c r="F137" s="131" t="s">
        <v>442</v>
      </c>
      <c r="G137" s="132" t="s">
        <v>440</v>
      </c>
      <c r="H137" s="133">
        <v>750</v>
      </c>
      <c r="I137" s="134">
        <v>18.966999999999999</v>
      </c>
      <c r="J137" s="135">
        <f>ROUND(I137*H137,2)</f>
        <v>14225.25</v>
      </c>
      <c r="K137" s="131" t="s">
        <v>1</v>
      </c>
      <c r="L137" s="28"/>
      <c r="M137" s="136" t="s">
        <v>1</v>
      </c>
      <c r="N137" s="137" t="s">
        <v>42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136</v>
      </c>
      <c r="AT137" s="140" t="s">
        <v>131</v>
      </c>
      <c r="AU137" s="140" t="s">
        <v>87</v>
      </c>
      <c r="AY137" s="13" t="s">
        <v>128</v>
      </c>
      <c r="BE137" s="141">
        <f>IF(N137="základní",J137,0)</f>
        <v>14225.25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3" t="s">
        <v>85</v>
      </c>
      <c r="BK137" s="141">
        <f>ROUND(I137*H137,2)</f>
        <v>14225.25</v>
      </c>
      <c r="BL137" s="13" t="s">
        <v>136</v>
      </c>
      <c r="BM137" s="140" t="s">
        <v>136</v>
      </c>
    </row>
    <row r="138" spans="2:65" s="1" customFormat="1" ht="24.2" customHeight="1">
      <c r="B138" s="128"/>
      <c r="C138" s="129" t="s">
        <v>77</v>
      </c>
      <c r="D138" s="129" t="s">
        <v>131</v>
      </c>
      <c r="E138" s="130" t="s">
        <v>443</v>
      </c>
      <c r="F138" s="131" t="s">
        <v>444</v>
      </c>
      <c r="G138" s="132" t="s">
        <v>440</v>
      </c>
      <c r="H138" s="133">
        <v>750</v>
      </c>
      <c r="I138" s="134">
        <v>6.4740000000000002</v>
      </c>
      <c r="J138" s="135">
        <f>ROUND(I138*H138,2)</f>
        <v>4855.5</v>
      </c>
      <c r="K138" s="131" t="s">
        <v>1</v>
      </c>
      <c r="L138" s="28"/>
      <c r="M138" s="136" t="s">
        <v>1</v>
      </c>
      <c r="N138" s="137" t="s">
        <v>42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136</v>
      </c>
      <c r="AT138" s="140" t="s">
        <v>131</v>
      </c>
      <c r="AU138" s="140" t="s">
        <v>87</v>
      </c>
      <c r="AY138" s="13" t="s">
        <v>128</v>
      </c>
      <c r="BE138" s="141">
        <f>IF(N138="základní",J138,0)</f>
        <v>4855.5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3" t="s">
        <v>85</v>
      </c>
      <c r="BK138" s="141">
        <f>ROUND(I138*H138,2)</f>
        <v>4855.5</v>
      </c>
      <c r="BL138" s="13" t="s">
        <v>136</v>
      </c>
      <c r="BM138" s="140" t="s">
        <v>161</v>
      </c>
    </row>
    <row r="139" spans="2:65" s="1" customFormat="1" ht="24.2" customHeight="1">
      <c r="B139" s="128"/>
      <c r="C139" s="129" t="s">
        <v>77</v>
      </c>
      <c r="D139" s="129" t="s">
        <v>131</v>
      </c>
      <c r="E139" s="130" t="s">
        <v>445</v>
      </c>
      <c r="F139" s="131" t="s">
        <v>446</v>
      </c>
      <c r="G139" s="132" t="s">
        <v>440</v>
      </c>
      <c r="H139" s="133">
        <v>750</v>
      </c>
      <c r="I139" s="134">
        <v>3.1070000000000002</v>
      </c>
      <c r="J139" s="135">
        <f>ROUND(I139*H139,2)</f>
        <v>2330.25</v>
      </c>
      <c r="K139" s="131" t="s">
        <v>1</v>
      </c>
      <c r="L139" s="28"/>
      <c r="M139" s="136" t="s">
        <v>1</v>
      </c>
      <c r="N139" s="137" t="s">
        <v>42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136</v>
      </c>
      <c r="AT139" s="140" t="s">
        <v>131</v>
      </c>
      <c r="AU139" s="140" t="s">
        <v>87</v>
      </c>
      <c r="AY139" s="13" t="s">
        <v>128</v>
      </c>
      <c r="BE139" s="141">
        <f>IF(N139="základní",J139,0)</f>
        <v>2330.25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3" t="s">
        <v>85</v>
      </c>
      <c r="BK139" s="141">
        <f>ROUND(I139*H139,2)</f>
        <v>2330.25</v>
      </c>
      <c r="BL139" s="13" t="s">
        <v>136</v>
      </c>
      <c r="BM139" s="140" t="s">
        <v>175</v>
      </c>
    </row>
    <row r="140" spans="2:65" s="11" customFormat="1" ht="22.9" customHeight="1">
      <c r="B140" s="116"/>
      <c r="D140" s="117" t="s">
        <v>76</v>
      </c>
      <c r="E140" s="126" t="s">
        <v>447</v>
      </c>
      <c r="F140" s="126" t="s">
        <v>448</v>
      </c>
      <c r="I140" s="119"/>
      <c r="J140" s="127">
        <f>BK140</f>
        <v>6676.8</v>
      </c>
      <c r="L140" s="116"/>
      <c r="M140" s="121"/>
      <c r="P140" s="122">
        <f>P141</f>
        <v>0</v>
      </c>
      <c r="R140" s="122">
        <f>R141</f>
        <v>0</v>
      </c>
      <c r="T140" s="123">
        <f>T141</f>
        <v>0</v>
      </c>
      <c r="AR140" s="117" t="s">
        <v>85</v>
      </c>
      <c r="AT140" s="124" t="s">
        <v>76</v>
      </c>
      <c r="AU140" s="124" t="s">
        <v>85</v>
      </c>
      <c r="AY140" s="117" t="s">
        <v>128</v>
      </c>
      <c r="BK140" s="125">
        <f>BK141</f>
        <v>6676.8</v>
      </c>
    </row>
    <row r="141" spans="2:65" s="1" customFormat="1" ht="16.5" customHeight="1">
      <c r="B141" s="128"/>
      <c r="C141" s="129" t="s">
        <v>77</v>
      </c>
      <c r="D141" s="129" t="s">
        <v>131</v>
      </c>
      <c r="E141" s="130" t="s">
        <v>449</v>
      </c>
      <c r="F141" s="131" t="s">
        <v>450</v>
      </c>
      <c r="G141" s="132" t="s">
        <v>192</v>
      </c>
      <c r="H141" s="133">
        <v>100</v>
      </c>
      <c r="I141" s="134">
        <v>66.768000000000001</v>
      </c>
      <c r="J141" s="135">
        <f>ROUND(I141*H141,2)</f>
        <v>6676.8</v>
      </c>
      <c r="K141" s="131" t="s">
        <v>1</v>
      </c>
      <c r="L141" s="28"/>
      <c r="M141" s="136" t="s">
        <v>1</v>
      </c>
      <c r="N141" s="137" t="s">
        <v>42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136</v>
      </c>
      <c r="AT141" s="140" t="s">
        <v>131</v>
      </c>
      <c r="AU141" s="140" t="s">
        <v>87</v>
      </c>
      <c r="AY141" s="13" t="s">
        <v>128</v>
      </c>
      <c r="BE141" s="141">
        <f>IF(N141="základní",J141,0)</f>
        <v>6676.8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3" t="s">
        <v>85</v>
      </c>
      <c r="BK141" s="141">
        <f>ROUND(I141*H141,2)</f>
        <v>6676.8</v>
      </c>
      <c r="BL141" s="13" t="s">
        <v>136</v>
      </c>
      <c r="BM141" s="140" t="s">
        <v>189</v>
      </c>
    </row>
    <row r="142" spans="2:65" s="11" customFormat="1" ht="22.9" customHeight="1">
      <c r="B142" s="116"/>
      <c r="D142" s="117" t="s">
        <v>76</v>
      </c>
      <c r="E142" s="126" t="s">
        <v>436</v>
      </c>
      <c r="F142" s="126" t="s">
        <v>437</v>
      </c>
      <c r="I142" s="119"/>
      <c r="J142" s="127">
        <f>BK142</f>
        <v>0</v>
      </c>
      <c r="L142" s="116"/>
      <c r="M142" s="121"/>
      <c r="P142" s="122">
        <v>0</v>
      </c>
      <c r="R142" s="122">
        <v>0</v>
      </c>
      <c r="T142" s="123">
        <v>0</v>
      </c>
      <c r="AR142" s="117" t="s">
        <v>85</v>
      </c>
      <c r="AT142" s="124" t="s">
        <v>76</v>
      </c>
      <c r="AU142" s="124" t="s">
        <v>85</v>
      </c>
      <c r="AY142" s="117" t="s">
        <v>128</v>
      </c>
      <c r="BK142" s="125">
        <v>0</v>
      </c>
    </row>
    <row r="143" spans="2:65" s="11" customFormat="1" ht="22.9" customHeight="1">
      <c r="B143" s="116"/>
      <c r="D143" s="117" t="s">
        <v>76</v>
      </c>
      <c r="E143" s="126" t="s">
        <v>451</v>
      </c>
      <c r="F143" s="126" t="s">
        <v>452</v>
      </c>
      <c r="I143" s="119"/>
      <c r="J143" s="127">
        <f>BK143</f>
        <v>5341.44</v>
      </c>
      <c r="L143" s="116"/>
      <c r="M143" s="121"/>
      <c r="P143" s="122">
        <f>P144</f>
        <v>0</v>
      </c>
      <c r="R143" s="122">
        <f>R144</f>
        <v>0</v>
      </c>
      <c r="T143" s="123">
        <f>T144</f>
        <v>0</v>
      </c>
      <c r="AR143" s="117" t="s">
        <v>85</v>
      </c>
      <c r="AT143" s="124" t="s">
        <v>76</v>
      </c>
      <c r="AU143" s="124" t="s">
        <v>85</v>
      </c>
      <c r="AY143" s="117" t="s">
        <v>128</v>
      </c>
      <c r="BK143" s="125">
        <f>BK144</f>
        <v>5341.44</v>
      </c>
    </row>
    <row r="144" spans="2:65" s="1" customFormat="1" ht="16.5" customHeight="1">
      <c r="B144" s="128"/>
      <c r="C144" s="129" t="s">
        <v>77</v>
      </c>
      <c r="D144" s="129" t="s">
        <v>131</v>
      </c>
      <c r="E144" s="130" t="s">
        <v>453</v>
      </c>
      <c r="F144" s="131" t="s">
        <v>454</v>
      </c>
      <c r="G144" s="132" t="s">
        <v>192</v>
      </c>
      <c r="H144" s="133">
        <v>80</v>
      </c>
      <c r="I144" s="134">
        <v>66.768000000000001</v>
      </c>
      <c r="J144" s="135">
        <f>ROUND(I144*H144,2)</f>
        <v>5341.44</v>
      </c>
      <c r="K144" s="131" t="s">
        <v>1</v>
      </c>
      <c r="L144" s="28"/>
      <c r="M144" s="136" t="s">
        <v>1</v>
      </c>
      <c r="N144" s="137" t="s">
        <v>42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136</v>
      </c>
      <c r="AT144" s="140" t="s">
        <v>131</v>
      </c>
      <c r="AU144" s="140" t="s">
        <v>87</v>
      </c>
      <c r="AY144" s="13" t="s">
        <v>128</v>
      </c>
      <c r="BE144" s="141">
        <f>IF(N144="základní",J144,0)</f>
        <v>5341.44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3" t="s">
        <v>85</v>
      </c>
      <c r="BK144" s="141">
        <f>ROUND(I144*H144,2)</f>
        <v>5341.44</v>
      </c>
      <c r="BL144" s="13" t="s">
        <v>136</v>
      </c>
      <c r="BM144" s="140" t="s">
        <v>202</v>
      </c>
    </row>
    <row r="145" spans="2:65" s="11" customFormat="1" ht="22.9" customHeight="1">
      <c r="B145" s="116"/>
      <c r="D145" s="117" t="s">
        <v>76</v>
      </c>
      <c r="E145" s="126" t="s">
        <v>455</v>
      </c>
      <c r="F145" s="126" t="s">
        <v>456</v>
      </c>
      <c r="I145" s="119"/>
      <c r="J145" s="127">
        <f>BK145</f>
        <v>3001.3799999999997</v>
      </c>
      <c r="L145" s="116"/>
      <c r="M145" s="121"/>
      <c r="P145" s="122">
        <f>SUM(P146:P149)</f>
        <v>0</v>
      </c>
      <c r="R145" s="122">
        <f>SUM(R146:R149)</f>
        <v>0</v>
      </c>
      <c r="T145" s="123">
        <f>SUM(T146:T149)</f>
        <v>0</v>
      </c>
      <c r="AR145" s="117" t="s">
        <v>85</v>
      </c>
      <c r="AT145" s="124" t="s">
        <v>76</v>
      </c>
      <c r="AU145" s="124" t="s">
        <v>85</v>
      </c>
      <c r="AY145" s="117" t="s">
        <v>128</v>
      </c>
      <c r="BK145" s="125">
        <f>SUM(BK146:BK149)</f>
        <v>3001.3799999999997</v>
      </c>
    </row>
    <row r="146" spans="2:65" s="1" customFormat="1" ht="24.2" customHeight="1">
      <c r="B146" s="128"/>
      <c r="C146" s="129" t="s">
        <v>77</v>
      </c>
      <c r="D146" s="129" t="s">
        <v>131</v>
      </c>
      <c r="E146" s="130" t="s">
        <v>457</v>
      </c>
      <c r="F146" s="131" t="s">
        <v>458</v>
      </c>
      <c r="G146" s="132" t="s">
        <v>440</v>
      </c>
      <c r="H146" s="133">
        <v>3</v>
      </c>
      <c r="I146" s="134">
        <v>240.18799999999999</v>
      </c>
      <c r="J146" s="135">
        <f>ROUND(I146*H146,2)</f>
        <v>720.56</v>
      </c>
      <c r="K146" s="131" t="s">
        <v>1</v>
      </c>
      <c r="L146" s="28"/>
      <c r="M146" s="136" t="s">
        <v>1</v>
      </c>
      <c r="N146" s="137" t="s">
        <v>42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136</v>
      </c>
      <c r="AT146" s="140" t="s">
        <v>131</v>
      </c>
      <c r="AU146" s="140" t="s">
        <v>87</v>
      </c>
      <c r="AY146" s="13" t="s">
        <v>128</v>
      </c>
      <c r="BE146" s="141">
        <f>IF(N146="základní",J146,0)</f>
        <v>720.56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3" t="s">
        <v>85</v>
      </c>
      <c r="BK146" s="141">
        <f>ROUND(I146*H146,2)</f>
        <v>720.56</v>
      </c>
      <c r="BL146" s="13" t="s">
        <v>136</v>
      </c>
      <c r="BM146" s="140" t="s">
        <v>220</v>
      </c>
    </row>
    <row r="147" spans="2:65" s="1" customFormat="1" ht="16.5" customHeight="1">
      <c r="B147" s="128"/>
      <c r="C147" s="129" t="s">
        <v>77</v>
      </c>
      <c r="D147" s="129" t="s">
        <v>131</v>
      </c>
      <c r="E147" s="130" t="s">
        <v>459</v>
      </c>
      <c r="F147" s="131" t="s">
        <v>460</v>
      </c>
      <c r="G147" s="132" t="s">
        <v>440</v>
      </c>
      <c r="H147" s="133">
        <v>3</v>
      </c>
      <c r="I147" s="134">
        <v>51.74</v>
      </c>
      <c r="J147" s="135">
        <f>ROUND(I147*H147,2)</f>
        <v>155.22</v>
      </c>
      <c r="K147" s="131" t="s">
        <v>1</v>
      </c>
      <c r="L147" s="28"/>
      <c r="M147" s="136" t="s">
        <v>1</v>
      </c>
      <c r="N147" s="137" t="s">
        <v>42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136</v>
      </c>
      <c r="AT147" s="140" t="s">
        <v>131</v>
      </c>
      <c r="AU147" s="140" t="s">
        <v>87</v>
      </c>
      <c r="AY147" s="13" t="s">
        <v>128</v>
      </c>
      <c r="BE147" s="141">
        <f>IF(N147="základní",J147,0)</f>
        <v>155.22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3" t="s">
        <v>85</v>
      </c>
      <c r="BK147" s="141">
        <f>ROUND(I147*H147,2)</f>
        <v>155.22</v>
      </c>
      <c r="BL147" s="13" t="s">
        <v>136</v>
      </c>
      <c r="BM147" s="140" t="s">
        <v>179</v>
      </c>
    </row>
    <row r="148" spans="2:65" s="1" customFormat="1" ht="16.5" customHeight="1">
      <c r="B148" s="128"/>
      <c r="C148" s="129" t="s">
        <v>77</v>
      </c>
      <c r="D148" s="129" t="s">
        <v>131</v>
      </c>
      <c r="E148" s="130" t="s">
        <v>461</v>
      </c>
      <c r="F148" s="131" t="s">
        <v>462</v>
      </c>
      <c r="G148" s="132" t="s">
        <v>440</v>
      </c>
      <c r="H148" s="133">
        <v>1</v>
      </c>
      <c r="I148" s="134">
        <v>6.9029999999999996</v>
      </c>
      <c r="J148" s="135">
        <f>ROUND(I148*H148,2)</f>
        <v>6.9</v>
      </c>
      <c r="K148" s="131" t="s">
        <v>1</v>
      </c>
      <c r="L148" s="28"/>
      <c r="M148" s="136" t="s">
        <v>1</v>
      </c>
      <c r="N148" s="137" t="s">
        <v>42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136</v>
      </c>
      <c r="AT148" s="140" t="s">
        <v>131</v>
      </c>
      <c r="AU148" s="140" t="s">
        <v>87</v>
      </c>
      <c r="AY148" s="13" t="s">
        <v>128</v>
      </c>
      <c r="BE148" s="141">
        <f>IF(N148="základní",J148,0)</f>
        <v>6.9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3" t="s">
        <v>85</v>
      </c>
      <c r="BK148" s="141">
        <f>ROUND(I148*H148,2)</f>
        <v>6.9</v>
      </c>
      <c r="BL148" s="13" t="s">
        <v>136</v>
      </c>
      <c r="BM148" s="140" t="s">
        <v>244</v>
      </c>
    </row>
    <row r="149" spans="2:65" s="1" customFormat="1" ht="21.75" customHeight="1">
      <c r="B149" s="128"/>
      <c r="C149" s="129" t="s">
        <v>77</v>
      </c>
      <c r="D149" s="129" t="s">
        <v>131</v>
      </c>
      <c r="E149" s="130" t="s">
        <v>463</v>
      </c>
      <c r="F149" s="131" t="s">
        <v>464</v>
      </c>
      <c r="G149" s="132" t="s">
        <v>440</v>
      </c>
      <c r="H149" s="133">
        <v>1</v>
      </c>
      <c r="I149" s="134">
        <v>2118.701</v>
      </c>
      <c r="J149" s="135">
        <f>ROUND(I149*H149,2)</f>
        <v>2118.6999999999998</v>
      </c>
      <c r="K149" s="131" t="s">
        <v>1</v>
      </c>
      <c r="L149" s="28"/>
      <c r="M149" s="136" t="s">
        <v>1</v>
      </c>
      <c r="N149" s="137" t="s">
        <v>42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136</v>
      </c>
      <c r="AT149" s="140" t="s">
        <v>131</v>
      </c>
      <c r="AU149" s="140" t="s">
        <v>87</v>
      </c>
      <c r="AY149" s="13" t="s">
        <v>128</v>
      </c>
      <c r="BE149" s="141">
        <f>IF(N149="základní",J149,0)</f>
        <v>2118.6999999999998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3" t="s">
        <v>85</v>
      </c>
      <c r="BK149" s="141">
        <f>ROUND(I149*H149,2)</f>
        <v>2118.6999999999998</v>
      </c>
      <c r="BL149" s="13" t="s">
        <v>136</v>
      </c>
      <c r="BM149" s="140" t="s">
        <v>253</v>
      </c>
    </row>
    <row r="150" spans="2:65" s="11" customFormat="1" ht="22.9" customHeight="1">
      <c r="B150" s="116"/>
      <c r="D150" s="117" t="s">
        <v>76</v>
      </c>
      <c r="E150" s="126" t="s">
        <v>465</v>
      </c>
      <c r="F150" s="126" t="s">
        <v>466</v>
      </c>
      <c r="I150" s="119"/>
      <c r="J150" s="127">
        <f>BK150</f>
        <v>6699.88</v>
      </c>
      <c r="L150" s="116"/>
      <c r="M150" s="121"/>
      <c r="P150" s="122">
        <f>SUM(P151:P152)</f>
        <v>0</v>
      </c>
      <c r="R150" s="122">
        <f>SUM(R151:R152)</f>
        <v>0</v>
      </c>
      <c r="T150" s="123">
        <f>SUM(T151:T152)</f>
        <v>0</v>
      </c>
      <c r="AR150" s="117" t="s">
        <v>85</v>
      </c>
      <c r="AT150" s="124" t="s">
        <v>76</v>
      </c>
      <c r="AU150" s="124" t="s">
        <v>85</v>
      </c>
      <c r="AY150" s="117" t="s">
        <v>128</v>
      </c>
      <c r="BK150" s="125">
        <f>SUM(BK151:BK152)</f>
        <v>6699.88</v>
      </c>
    </row>
    <row r="151" spans="2:65" s="1" customFormat="1" ht="21.75" customHeight="1">
      <c r="B151" s="128"/>
      <c r="C151" s="129" t="s">
        <v>77</v>
      </c>
      <c r="D151" s="129" t="s">
        <v>131</v>
      </c>
      <c r="E151" s="130" t="s">
        <v>467</v>
      </c>
      <c r="F151" s="131" t="s">
        <v>468</v>
      </c>
      <c r="G151" s="132" t="s">
        <v>440</v>
      </c>
      <c r="H151" s="133">
        <v>38</v>
      </c>
      <c r="I151" s="134">
        <v>26.896999999999998</v>
      </c>
      <c r="J151" s="135">
        <f>ROUND(I151*H151,2)</f>
        <v>1022.09</v>
      </c>
      <c r="K151" s="131" t="s">
        <v>1</v>
      </c>
      <c r="L151" s="28"/>
      <c r="M151" s="136" t="s">
        <v>1</v>
      </c>
      <c r="N151" s="137" t="s">
        <v>42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136</v>
      </c>
      <c r="AT151" s="140" t="s">
        <v>131</v>
      </c>
      <c r="AU151" s="140" t="s">
        <v>87</v>
      </c>
      <c r="AY151" s="13" t="s">
        <v>128</v>
      </c>
      <c r="BE151" s="141">
        <f>IF(N151="základní",J151,0)</f>
        <v>1022.09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3" t="s">
        <v>85</v>
      </c>
      <c r="BK151" s="141">
        <f>ROUND(I151*H151,2)</f>
        <v>1022.09</v>
      </c>
      <c r="BL151" s="13" t="s">
        <v>136</v>
      </c>
      <c r="BM151" s="140" t="s">
        <v>263</v>
      </c>
    </row>
    <row r="152" spans="2:65" s="1" customFormat="1" ht="16.5" customHeight="1">
      <c r="B152" s="128"/>
      <c r="C152" s="129" t="s">
        <v>77</v>
      </c>
      <c r="D152" s="129" t="s">
        <v>131</v>
      </c>
      <c r="E152" s="130" t="s">
        <v>469</v>
      </c>
      <c r="F152" s="131" t="s">
        <v>470</v>
      </c>
      <c r="G152" s="132" t="s">
        <v>440</v>
      </c>
      <c r="H152" s="133">
        <v>19</v>
      </c>
      <c r="I152" s="134">
        <v>298.83100000000002</v>
      </c>
      <c r="J152" s="135">
        <f>ROUND(I152*H152,2)</f>
        <v>5677.79</v>
      </c>
      <c r="K152" s="131" t="s">
        <v>1</v>
      </c>
      <c r="L152" s="28"/>
      <c r="M152" s="136" t="s">
        <v>1</v>
      </c>
      <c r="N152" s="137" t="s">
        <v>42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136</v>
      </c>
      <c r="AT152" s="140" t="s">
        <v>131</v>
      </c>
      <c r="AU152" s="140" t="s">
        <v>87</v>
      </c>
      <c r="AY152" s="13" t="s">
        <v>128</v>
      </c>
      <c r="BE152" s="141">
        <f>IF(N152="základní",J152,0)</f>
        <v>5677.79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3" t="s">
        <v>85</v>
      </c>
      <c r="BK152" s="141">
        <f>ROUND(I152*H152,2)</f>
        <v>5677.79</v>
      </c>
      <c r="BL152" s="13" t="s">
        <v>136</v>
      </c>
      <c r="BM152" s="140" t="s">
        <v>275</v>
      </c>
    </row>
    <row r="153" spans="2:65" s="11" customFormat="1" ht="22.9" customHeight="1">
      <c r="B153" s="116"/>
      <c r="D153" s="117" t="s">
        <v>76</v>
      </c>
      <c r="E153" s="126" t="s">
        <v>471</v>
      </c>
      <c r="F153" s="126" t="s">
        <v>472</v>
      </c>
      <c r="I153" s="119"/>
      <c r="J153" s="127">
        <f>BK153</f>
        <v>3456.87</v>
      </c>
      <c r="L153" s="116"/>
      <c r="M153" s="121"/>
      <c r="P153" s="122">
        <f>SUM(P154:P158)</f>
        <v>0</v>
      </c>
      <c r="R153" s="122">
        <f>SUM(R154:R158)</f>
        <v>0</v>
      </c>
      <c r="T153" s="123">
        <f>SUM(T154:T158)</f>
        <v>0</v>
      </c>
      <c r="AR153" s="117" t="s">
        <v>85</v>
      </c>
      <c r="AT153" s="124" t="s">
        <v>76</v>
      </c>
      <c r="AU153" s="124" t="s">
        <v>85</v>
      </c>
      <c r="AY153" s="117" t="s">
        <v>128</v>
      </c>
      <c r="BK153" s="125">
        <f>SUM(BK154:BK158)</f>
        <v>3456.87</v>
      </c>
    </row>
    <row r="154" spans="2:65" s="1" customFormat="1" ht="16.5" customHeight="1">
      <c r="B154" s="128"/>
      <c r="C154" s="129" t="s">
        <v>77</v>
      </c>
      <c r="D154" s="129" t="s">
        <v>131</v>
      </c>
      <c r="E154" s="130" t="s">
        <v>473</v>
      </c>
      <c r="F154" s="131" t="s">
        <v>474</v>
      </c>
      <c r="G154" s="132" t="s">
        <v>440</v>
      </c>
      <c r="H154" s="133">
        <v>15</v>
      </c>
      <c r="I154" s="134">
        <v>22.853999999999999</v>
      </c>
      <c r="J154" s="135">
        <f>ROUND(I154*H154,2)</f>
        <v>342.81</v>
      </c>
      <c r="K154" s="131" t="s">
        <v>1</v>
      </c>
      <c r="L154" s="28"/>
      <c r="M154" s="136" t="s">
        <v>1</v>
      </c>
      <c r="N154" s="137" t="s">
        <v>42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136</v>
      </c>
      <c r="AT154" s="140" t="s">
        <v>131</v>
      </c>
      <c r="AU154" s="140" t="s">
        <v>87</v>
      </c>
      <c r="AY154" s="13" t="s">
        <v>128</v>
      </c>
      <c r="BE154" s="141">
        <f>IF(N154="základní",J154,0)</f>
        <v>342.81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3" t="s">
        <v>85</v>
      </c>
      <c r="BK154" s="141">
        <f>ROUND(I154*H154,2)</f>
        <v>342.81</v>
      </c>
      <c r="BL154" s="13" t="s">
        <v>136</v>
      </c>
      <c r="BM154" s="140" t="s">
        <v>289</v>
      </c>
    </row>
    <row r="155" spans="2:65" s="1" customFormat="1" ht="16.5" customHeight="1">
      <c r="B155" s="128"/>
      <c r="C155" s="129" t="s">
        <v>77</v>
      </c>
      <c r="D155" s="129" t="s">
        <v>131</v>
      </c>
      <c r="E155" s="130" t="s">
        <v>475</v>
      </c>
      <c r="F155" s="131" t="s">
        <v>476</v>
      </c>
      <c r="G155" s="132" t="s">
        <v>440</v>
      </c>
      <c r="H155" s="133">
        <v>20</v>
      </c>
      <c r="I155" s="134">
        <v>30.446000000000002</v>
      </c>
      <c r="J155" s="135">
        <f>ROUND(I155*H155,2)</f>
        <v>608.91999999999996</v>
      </c>
      <c r="K155" s="131" t="s">
        <v>1</v>
      </c>
      <c r="L155" s="28"/>
      <c r="M155" s="136" t="s">
        <v>1</v>
      </c>
      <c r="N155" s="137" t="s">
        <v>42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136</v>
      </c>
      <c r="AT155" s="140" t="s">
        <v>131</v>
      </c>
      <c r="AU155" s="140" t="s">
        <v>87</v>
      </c>
      <c r="AY155" s="13" t="s">
        <v>128</v>
      </c>
      <c r="BE155" s="141">
        <f>IF(N155="základní",J155,0)</f>
        <v>608.91999999999996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3" t="s">
        <v>85</v>
      </c>
      <c r="BK155" s="141">
        <f>ROUND(I155*H155,2)</f>
        <v>608.91999999999996</v>
      </c>
      <c r="BL155" s="13" t="s">
        <v>136</v>
      </c>
      <c r="BM155" s="140" t="s">
        <v>303</v>
      </c>
    </row>
    <row r="156" spans="2:65" s="1" customFormat="1" ht="16.5" customHeight="1">
      <c r="B156" s="128"/>
      <c r="C156" s="129" t="s">
        <v>77</v>
      </c>
      <c r="D156" s="129" t="s">
        <v>131</v>
      </c>
      <c r="E156" s="130" t="s">
        <v>477</v>
      </c>
      <c r="F156" s="131" t="s">
        <v>478</v>
      </c>
      <c r="G156" s="132" t="s">
        <v>440</v>
      </c>
      <c r="H156" s="133">
        <v>19</v>
      </c>
      <c r="I156" s="134">
        <v>47.436999999999998</v>
      </c>
      <c r="J156" s="135">
        <f>ROUND(I156*H156,2)</f>
        <v>901.3</v>
      </c>
      <c r="K156" s="131" t="s">
        <v>1</v>
      </c>
      <c r="L156" s="28"/>
      <c r="M156" s="136" t="s">
        <v>1</v>
      </c>
      <c r="N156" s="137" t="s">
        <v>42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136</v>
      </c>
      <c r="AT156" s="140" t="s">
        <v>131</v>
      </c>
      <c r="AU156" s="140" t="s">
        <v>87</v>
      </c>
      <c r="AY156" s="13" t="s">
        <v>128</v>
      </c>
      <c r="BE156" s="141">
        <f>IF(N156="základní",J156,0)</f>
        <v>901.3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3" t="s">
        <v>85</v>
      </c>
      <c r="BK156" s="141">
        <f>ROUND(I156*H156,2)</f>
        <v>901.3</v>
      </c>
      <c r="BL156" s="13" t="s">
        <v>136</v>
      </c>
      <c r="BM156" s="140" t="s">
        <v>314</v>
      </c>
    </row>
    <row r="157" spans="2:65" s="1" customFormat="1" ht="16.5" customHeight="1">
      <c r="B157" s="128"/>
      <c r="C157" s="129" t="s">
        <v>77</v>
      </c>
      <c r="D157" s="129" t="s">
        <v>131</v>
      </c>
      <c r="E157" s="130" t="s">
        <v>479</v>
      </c>
      <c r="F157" s="131" t="s">
        <v>480</v>
      </c>
      <c r="G157" s="132" t="s">
        <v>440</v>
      </c>
      <c r="H157" s="133">
        <v>2</v>
      </c>
      <c r="I157" s="134">
        <v>15.093</v>
      </c>
      <c r="J157" s="135">
        <f>ROUND(I157*H157,2)</f>
        <v>30.19</v>
      </c>
      <c r="K157" s="131" t="s">
        <v>1</v>
      </c>
      <c r="L157" s="28"/>
      <c r="M157" s="136" t="s">
        <v>1</v>
      </c>
      <c r="N157" s="137" t="s">
        <v>42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136</v>
      </c>
      <c r="AT157" s="140" t="s">
        <v>131</v>
      </c>
      <c r="AU157" s="140" t="s">
        <v>87</v>
      </c>
      <c r="AY157" s="13" t="s">
        <v>128</v>
      </c>
      <c r="BE157" s="141">
        <f>IF(N157="základní",J157,0)</f>
        <v>30.19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3" t="s">
        <v>85</v>
      </c>
      <c r="BK157" s="141">
        <f>ROUND(I157*H157,2)</f>
        <v>30.19</v>
      </c>
      <c r="BL157" s="13" t="s">
        <v>136</v>
      </c>
      <c r="BM157" s="140" t="s">
        <v>217</v>
      </c>
    </row>
    <row r="158" spans="2:65" s="1" customFormat="1" ht="16.5" customHeight="1">
      <c r="B158" s="128"/>
      <c r="C158" s="129" t="s">
        <v>77</v>
      </c>
      <c r="D158" s="129" t="s">
        <v>131</v>
      </c>
      <c r="E158" s="130" t="s">
        <v>481</v>
      </c>
      <c r="F158" s="131" t="s">
        <v>482</v>
      </c>
      <c r="G158" s="132" t="s">
        <v>440</v>
      </c>
      <c r="H158" s="133">
        <v>50</v>
      </c>
      <c r="I158" s="134">
        <v>31.472999999999999</v>
      </c>
      <c r="J158" s="135">
        <f>ROUND(I158*H158,2)</f>
        <v>1573.65</v>
      </c>
      <c r="K158" s="131" t="s">
        <v>1</v>
      </c>
      <c r="L158" s="28"/>
      <c r="M158" s="136" t="s">
        <v>1</v>
      </c>
      <c r="N158" s="137" t="s">
        <v>42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136</v>
      </c>
      <c r="AT158" s="140" t="s">
        <v>131</v>
      </c>
      <c r="AU158" s="140" t="s">
        <v>87</v>
      </c>
      <c r="AY158" s="13" t="s">
        <v>128</v>
      </c>
      <c r="BE158" s="141">
        <f>IF(N158="základní",J158,0)</f>
        <v>1573.65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3" t="s">
        <v>85</v>
      </c>
      <c r="BK158" s="141">
        <f>ROUND(I158*H158,2)</f>
        <v>1573.65</v>
      </c>
      <c r="BL158" s="13" t="s">
        <v>136</v>
      </c>
      <c r="BM158" s="140" t="s">
        <v>333</v>
      </c>
    </row>
    <row r="159" spans="2:65" s="11" customFormat="1" ht="22.9" customHeight="1">
      <c r="B159" s="116"/>
      <c r="D159" s="117" t="s">
        <v>76</v>
      </c>
      <c r="E159" s="126" t="s">
        <v>483</v>
      </c>
      <c r="F159" s="126" t="s">
        <v>484</v>
      </c>
      <c r="I159" s="119"/>
      <c r="J159" s="127">
        <f>BK159</f>
        <v>0</v>
      </c>
      <c r="L159" s="116"/>
      <c r="M159" s="121"/>
      <c r="P159" s="122">
        <v>0</v>
      </c>
      <c r="R159" s="122">
        <v>0</v>
      </c>
      <c r="T159" s="123">
        <v>0</v>
      </c>
      <c r="AR159" s="117" t="s">
        <v>85</v>
      </c>
      <c r="AT159" s="124" t="s">
        <v>76</v>
      </c>
      <c r="AU159" s="124" t="s">
        <v>85</v>
      </c>
      <c r="AY159" s="117" t="s">
        <v>128</v>
      </c>
      <c r="BK159" s="125">
        <v>0</v>
      </c>
    </row>
    <row r="160" spans="2:65" s="11" customFormat="1" ht="22.9" customHeight="1">
      <c r="B160" s="116"/>
      <c r="D160" s="117" t="s">
        <v>76</v>
      </c>
      <c r="E160" s="126" t="s">
        <v>485</v>
      </c>
      <c r="F160" s="126" t="s">
        <v>486</v>
      </c>
      <c r="I160" s="119"/>
      <c r="J160" s="127">
        <f>BK160</f>
        <v>27026.53</v>
      </c>
      <c r="L160" s="116"/>
      <c r="M160" s="121"/>
      <c r="P160" s="122">
        <f>P161</f>
        <v>0</v>
      </c>
      <c r="R160" s="122">
        <f>R161</f>
        <v>0</v>
      </c>
      <c r="T160" s="123">
        <f>T161</f>
        <v>0</v>
      </c>
      <c r="AR160" s="117" t="s">
        <v>85</v>
      </c>
      <c r="AT160" s="124" t="s">
        <v>76</v>
      </c>
      <c r="AU160" s="124" t="s">
        <v>85</v>
      </c>
      <c r="AY160" s="117" t="s">
        <v>128</v>
      </c>
      <c r="BK160" s="125">
        <f>BK161</f>
        <v>27026.53</v>
      </c>
    </row>
    <row r="161" spans="2:65" s="1" customFormat="1" ht="24.2" customHeight="1">
      <c r="B161" s="128"/>
      <c r="C161" s="129" t="s">
        <v>77</v>
      </c>
      <c r="D161" s="129" t="s">
        <v>131</v>
      </c>
      <c r="E161" s="130" t="s">
        <v>487</v>
      </c>
      <c r="F161" s="131" t="s">
        <v>488</v>
      </c>
      <c r="G161" s="132" t="s">
        <v>192</v>
      </c>
      <c r="H161" s="133">
        <v>950</v>
      </c>
      <c r="I161" s="134">
        <v>28.448981052631598</v>
      </c>
      <c r="J161" s="135">
        <f>ROUND(I161*H161,2)</f>
        <v>27026.53</v>
      </c>
      <c r="K161" s="131" t="s">
        <v>1</v>
      </c>
      <c r="L161" s="28"/>
      <c r="M161" s="136" t="s">
        <v>1</v>
      </c>
      <c r="N161" s="137" t="s">
        <v>42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136</v>
      </c>
      <c r="AT161" s="140" t="s">
        <v>131</v>
      </c>
      <c r="AU161" s="140" t="s">
        <v>87</v>
      </c>
      <c r="AY161" s="13" t="s">
        <v>128</v>
      </c>
      <c r="BE161" s="141">
        <f>IF(N161="základní",J161,0)</f>
        <v>27026.53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3" t="s">
        <v>85</v>
      </c>
      <c r="BK161" s="141">
        <f>ROUND(I161*H161,2)</f>
        <v>27026.53</v>
      </c>
      <c r="BL161" s="13" t="s">
        <v>136</v>
      </c>
      <c r="BM161" s="140" t="s">
        <v>343</v>
      </c>
    </row>
    <row r="162" spans="2:65" s="11" customFormat="1" ht="22.9" customHeight="1">
      <c r="B162" s="116"/>
      <c r="D162" s="117" t="s">
        <v>76</v>
      </c>
      <c r="E162" s="126" t="s">
        <v>489</v>
      </c>
      <c r="F162" s="126" t="s">
        <v>490</v>
      </c>
      <c r="I162" s="119"/>
      <c r="J162" s="127">
        <f>BK162</f>
        <v>428.36</v>
      </c>
      <c r="L162" s="116"/>
      <c r="M162" s="121"/>
      <c r="P162" s="122">
        <f>SUM(P163:P165)</f>
        <v>0</v>
      </c>
      <c r="R162" s="122">
        <f>SUM(R163:R165)</f>
        <v>0</v>
      </c>
      <c r="T162" s="123">
        <f>SUM(T163:T165)</f>
        <v>0</v>
      </c>
      <c r="AR162" s="117" t="s">
        <v>85</v>
      </c>
      <c r="AT162" s="124" t="s">
        <v>76</v>
      </c>
      <c r="AU162" s="124" t="s">
        <v>85</v>
      </c>
      <c r="AY162" s="117" t="s">
        <v>128</v>
      </c>
      <c r="BK162" s="125">
        <f>SUM(BK163:BK165)</f>
        <v>428.36</v>
      </c>
    </row>
    <row r="163" spans="2:65" s="1" customFormat="1" ht="16.5" customHeight="1">
      <c r="B163" s="128"/>
      <c r="C163" s="129" t="s">
        <v>77</v>
      </c>
      <c r="D163" s="129" t="s">
        <v>131</v>
      </c>
      <c r="E163" s="130" t="s">
        <v>491</v>
      </c>
      <c r="F163" s="131" t="s">
        <v>492</v>
      </c>
      <c r="G163" s="132" t="s">
        <v>440</v>
      </c>
      <c r="H163" s="133">
        <v>1</v>
      </c>
      <c r="I163" s="134">
        <v>289.87400000000002</v>
      </c>
      <c r="J163" s="135">
        <f>ROUND(I163*H163,2)</f>
        <v>289.87</v>
      </c>
      <c r="K163" s="131" t="s">
        <v>1</v>
      </c>
      <c r="L163" s="28"/>
      <c r="M163" s="136" t="s">
        <v>1</v>
      </c>
      <c r="N163" s="137" t="s">
        <v>42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136</v>
      </c>
      <c r="AT163" s="140" t="s">
        <v>131</v>
      </c>
      <c r="AU163" s="140" t="s">
        <v>87</v>
      </c>
      <c r="AY163" s="13" t="s">
        <v>128</v>
      </c>
      <c r="BE163" s="141">
        <f>IF(N163="základní",J163,0)</f>
        <v>289.87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3" t="s">
        <v>85</v>
      </c>
      <c r="BK163" s="141">
        <f>ROUND(I163*H163,2)</f>
        <v>289.87</v>
      </c>
      <c r="BL163" s="13" t="s">
        <v>136</v>
      </c>
      <c r="BM163" s="140" t="s">
        <v>350</v>
      </c>
    </row>
    <row r="164" spans="2:65" s="1" customFormat="1" ht="16.5" customHeight="1">
      <c r="B164" s="128"/>
      <c r="C164" s="129" t="s">
        <v>77</v>
      </c>
      <c r="D164" s="129" t="s">
        <v>131</v>
      </c>
      <c r="E164" s="130" t="s">
        <v>493</v>
      </c>
      <c r="F164" s="131" t="s">
        <v>494</v>
      </c>
      <c r="G164" s="132" t="s">
        <v>440</v>
      </c>
      <c r="H164" s="133">
        <v>1</v>
      </c>
      <c r="I164" s="134">
        <v>117.078</v>
      </c>
      <c r="J164" s="135">
        <f>ROUND(I164*H164,2)</f>
        <v>117.08</v>
      </c>
      <c r="K164" s="131" t="s">
        <v>1</v>
      </c>
      <c r="L164" s="28"/>
      <c r="M164" s="136" t="s">
        <v>1</v>
      </c>
      <c r="N164" s="137" t="s">
        <v>42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136</v>
      </c>
      <c r="AT164" s="140" t="s">
        <v>131</v>
      </c>
      <c r="AU164" s="140" t="s">
        <v>87</v>
      </c>
      <c r="AY164" s="13" t="s">
        <v>128</v>
      </c>
      <c r="BE164" s="141">
        <f>IF(N164="základní",J164,0)</f>
        <v>117.08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3" t="s">
        <v>85</v>
      </c>
      <c r="BK164" s="141">
        <f>ROUND(I164*H164,2)</f>
        <v>117.08</v>
      </c>
      <c r="BL164" s="13" t="s">
        <v>136</v>
      </c>
      <c r="BM164" s="140" t="s">
        <v>355</v>
      </c>
    </row>
    <row r="165" spans="2:65" s="1" customFormat="1" ht="16.5" customHeight="1">
      <c r="B165" s="128"/>
      <c r="C165" s="129" t="s">
        <v>77</v>
      </c>
      <c r="D165" s="129" t="s">
        <v>131</v>
      </c>
      <c r="E165" s="130" t="s">
        <v>495</v>
      </c>
      <c r="F165" s="131" t="s">
        <v>496</v>
      </c>
      <c r="G165" s="132" t="s">
        <v>440</v>
      </c>
      <c r="H165" s="133">
        <v>1</v>
      </c>
      <c r="I165" s="134">
        <v>21.411000000000001</v>
      </c>
      <c r="J165" s="135">
        <f>ROUND(I165*H165,2)</f>
        <v>21.41</v>
      </c>
      <c r="K165" s="131" t="s">
        <v>1</v>
      </c>
      <c r="L165" s="28"/>
      <c r="M165" s="136" t="s">
        <v>1</v>
      </c>
      <c r="N165" s="137" t="s">
        <v>42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136</v>
      </c>
      <c r="AT165" s="140" t="s">
        <v>131</v>
      </c>
      <c r="AU165" s="140" t="s">
        <v>87</v>
      </c>
      <c r="AY165" s="13" t="s">
        <v>128</v>
      </c>
      <c r="BE165" s="141">
        <f>IF(N165="základní",J165,0)</f>
        <v>21.41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3" t="s">
        <v>85</v>
      </c>
      <c r="BK165" s="141">
        <f>ROUND(I165*H165,2)</f>
        <v>21.41</v>
      </c>
      <c r="BL165" s="13" t="s">
        <v>136</v>
      </c>
      <c r="BM165" s="140" t="s">
        <v>362</v>
      </c>
    </row>
    <row r="166" spans="2:65" s="11" customFormat="1" ht="22.9" customHeight="1">
      <c r="B166" s="116"/>
      <c r="D166" s="117" t="s">
        <v>76</v>
      </c>
      <c r="E166" s="126" t="s">
        <v>497</v>
      </c>
      <c r="F166" s="126" t="s">
        <v>498</v>
      </c>
      <c r="I166" s="119"/>
      <c r="J166" s="127">
        <f>BK166</f>
        <v>5598.5599999999995</v>
      </c>
      <c r="L166" s="116"/>
      <c r="M166" s="121"/>
      <c r="P166" s="122">
        <f>SUM(P167:P169)</f>
        <v>0</v>
      </c>
      <c r="R166" s="122">
        <f>SUM(R167:R169)</f>
        <v>0</v>
      </c>
      <c r="T166" s="123">
        <f>SUM(T167:T169)</f>
        <v>0</v>
      </c>
      <c r="AR166" s="117" t="s">
        <v>85</v>
      </c>
      <c r="AT166" s="124" t="s">
        <v>76</v>
      </c>
      <c r="AU166" s="124" t="s">
        <v>85</v>
      </c>
      <c r="AY166" s="117" t="s">
        <v>128</v>
      </c>
      <c r="BK166" s="125">
        <f>SUM(BK167:BK169)</f>
        <v>5598.5599999999995</v>
      </c>
    </row>
    <row r="167" spans="2:65" s="1" customFormat="1" ht="16.5" customHeight="1">
      <c r="B167" s="128"/>
      <c r="C167" s="129" t="s">
        <v>77</v>
      </c>
      <c r="D167" s="129" t="s">
        <v>131</v>
      </c>
      <c r="E167" s="130" t="s">
        <v>499</v>
      </c>
      <c r="F167" s="131" t="s">
        <v>500</v>
      </c>
      <c r="G167" s="132" t="s">
        <v>501</v>
      </c>
      <c r="H167" s="133">
        <v>1</v>
      </c>
      <c r="I167" s="134">
        <v>1094.444</v>
      </c>
      <c r="J167" s="135">
        <f>ROUND(I167*H167,2)</f>
        <v>1094.44</v>
      </c>
      <c r="K167" s="131" t="s">
        <v>1</v>
      </c>
      <c r="L167" s="28"/>
      <c r="M167" s="136" t="s">
        <v>1</v>
      </c>
      <c r="N167" s="137" t="s">
        <v>42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136</v>
      </c>
      <c r="AT167" s="140" t="s">
        <v>131</v>
      </c>
      <c r="AU167" s="140" t="s">
        <v>87</v>
      </c>
      <c r="AY167" s="13" t="s">
        <v>128</v>
      </c>
      <c r="BE167" s="141">
        <f>IF(N167="základní",J167,0)</f>
        <v>1094.44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3" t="s">
        <v>85</v>
      </c>
      <c r="BK167" s="141">
        <f>ROUND(I167*H167,2)</f>
        <v>1094.44</v>
      </c>
      <c r="BL167" s="13" t="s">
        <v>136</v>
      </c>
      <c r="BM167" s="140" t="s">
        <v>372</v>
      </c>
    </row>
    <row r="168" spans="2:65" s="1" customFormat="1" ht="16.5" customHeight="1">
      <c r="B168" s="128"/>
      <c r="C168" s="129" t="s">
        <v>77</v>
      </c>
      <c r="D168" s="129" t="s">
        <v>131</v>
      </c>
      <c r="E168" s="130" t="s">
        <v>502</v>
      </c>
      <c r="F168" s="131" t="s">
        <v>503</v>
      </c>
      <c r="G168" s="132" t="s">
        <v>501</v>
      </c>
      <c r="H168" s="133">
        <v>3</v>
      </c>
      <c r="I168" s="134">
        <v>86.658000000000001</v>
      </c>
      <c r="J168" s="135">
        <f>ROUND(I168*H168,2)</f>
        <v>259.97000000000003</v>
      </c>
      <c r="K168" s="131" t="s">
        <v>1</v>
      </c>
      <c r="L168" s="28"/>
      <c r="M168" s="136" t="s">
        <v>1</v>
      </c>
      <c r="N168" s="137" t="s">
        <v>42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136</v>
      </c>
      <c r="AT168" s="140" t="s">
        <v>131</v>
      </c>
      <c r="AU168" s="140" t="s">
        <v>87</v>
      </c>
      <c r="AY168" s="13" t="s">
        <v>128</v>
      </c>
      <c r="BE168" s="141">
        <f>IF(N168="základní",J168,0)</f>
        <v>259.97000000000003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3" t="s">
        <v>85</v>
      </c>
      <c r="BK168" s="141">
        <f>ROUND(I168*H168,2)</f>
        <v>259.97000000000003</v>
      </c>
      <c r="BL168" s="13" t="s">
        <v>136</v>
      </c>
      <c r="BM168" s="140" t="s">
        <v>383</v>
      </c>
    </row>
    <row r="169" spans="2:65" s="1" customFormat="1" ht="24.2" customHeight="1">
      <c r="B169" s="128"/>
      <c r="C169" s="129" t="s">
        <v>77</v>
      </c>
      <c r="D169" s="129" t="s">
        <v>131</v>
      </c>
      <c r="E169" s="130" t="s">
        <v>504</v>
      </c>
      <c r="F169" s="131" t="s">
        <v>505</v>
      </c>
      <c r="G169" s="132" t="s">
        <v>501</v>
      </c>
      <c r="H169" s="133">
        <v>1</v>
      </c>
      <c r="I169" s="134">
        <v>4244.1490000000003</v>
      </c>
      <c r="J169" s="135">
        <f>ROUND(I169*H169,2)</f>
        <v>4244.1499999999996</v>
      </c>
      <c r="K169" s="131" t="s">
        <v>1</v>
      </c>
      <c r="L169" s="28"/>
      <c r="M169" s="136" t="s">
        <v>1</v>
      </c>
      <c r="N169" s="137" t="s">
        <v>42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136</v>
      </c>
      <c r="AT169" s="140" t="s">
        <v>131</v>
      </c>
      <c r="AU169" s="140" t="s">
        <v>87</v>
      </c>
      <c r="AY169" s="13" t="s">
        <v>128</v>
      </c>
      <c r="BE169" s="141">
        <f>IF(N169="základní",J169,0)</f>
        <v>4244.1499999999996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3" t="s">
        <v>85</v>
      </c>
      <c r="BK169" s="141">
        <f>ROUND(I169*H169,2)</f>
        <v>4244.1499999999996</v>
      </c>
      <c r="BL169" s="13" t="s">
        <v>136</v>
      </c>
      <c r="BM169" s="140" t="s">
        <v>382</v>
      </c>
    </row>
    <row r="170" spans="2:65" s="11" customFormat="1" ht="22.9" customHeight="1">
      <c r="B170" s="116"/>
      <c r="D170" s="117" t="s">
        <v>76</v>
      </c>
      <c r="E170" s="126" t="s">
        <v>506</v>
      </c>
      <c r="F170" s="126" t="s">
        <v>507</v>
      </c>
      <c r="I170" s="119"/>
      <c r="J170" s="127">
        <f>BK170</f>
        <v>5001.1000000000004</v>
      </c>
      <c r="L170" s="116"/>
      <c r="M170" s="121"/>
      <c r="P170" s="122">
        <f>P171</f>
        <v>0</v>
      </c>
      <c r="R170" s="122">
        <f>R171</f>
        <v>0</v>
      </c>
      <c r="T170" s="123">
        <f>T171</f>
        <v>0</v>
      </c>
      <c r="AR170" s="117" t="s">
        <v>85</v>
      </c>
      <c r="AT170" s="124" t="s">
        <v>76</v>
      </c>
      <c r="AU170" s="124" t="s">
        <v>85</v>
      </c>
      <c r="AY170" s="117" t="s">
        <v>128</v>
      </c>
      <c r="BK170" s="125">
        <f>BK171</f>
        <v>5001.1000000000004</v>
      </c>
    </row>
    <row r="171" spans="2:65" s="1" customFormat="1" ht="16.5" customHeight="1">
      <c r="B171" s="128"/>
      <c r="C171" s="129" t="s">
        <v>77</v>
      </c>
      <c r="D171" s="129" t="s">
        <v>131</v>
      </c>
      <c r="E171" s="130" t="s">
        <v>508</v>
      </c>
      <c r="F171" s="131" t="s">
        <v>509</v>
      </c>
      <c r="G171" s="132" t="s">
        <v>192</v>
      </c>
      <c r="H171" s="133">
        <v>100</v>
      </c>
      <c r="I171" s="134">
        <v>50.011000000000003</v>
      </c>
      <c r="J171" s="135">
        <f>ROUND(I171*H171,2)</f>
        <v>5001.1000000000004</v>
      </c>
      <c r="K171" s="131" t="s">
        <v>1</v>
      </c>
      <c r="L171" s="28"/>
      <c r="M171" s="136" t="s">
        <v>1</v>
      </c>
      <c r="N171" s="137" t="s">
        <v>42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136</v>
      </c>
      <c r="AT171" s="140" t="s">
        <v>131</v>
      </c>
      <c r="AU171" s="140" t="s">
        <v>87</v>
      </c>
      <c r="AY171" s="13" t="s">
        <v>128</v>
      </c>
      <c r="BE171" s="141">
        <f>IF(N171="základní",J171,0)</f>
        <v>5001.1000000000004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3" t="s">
        <v>85</v>
      </c>
      <c r="BK171" s="141">
        <f>ROUND(I171*H171,2)</f>
        <v>5001.1000000000004</v>
      </c>
      <c r="BL171" s="13" t="s">
        <v>136</v>
      </c>
      <c r="BM171" s="140" t="s">
        <v>405</v>
      </c>
    </row>
    <row r="172" spans="2:65" s="11" customFormat="1" ht="22.9" customHeight="1">
      <c r="B172" s="116"/>
      <c r="D172" s="117" t="s">
        <v>76</v>
      </c>
      <c r="E172" s="126" t="s">
        <v>510</v>
      </c>
      <c r="F172" s="126" t="s">
        <v>511</v>
      </c>
      <c r="I172" s="119"/>
      <c r="J172" s="127">
        <f>BK172</f>
        <v>25080</v>
      </c>
      <c r="L172" s="116"/>
      <c r="M172" s="121"/>
      <c r="P172" s="122">
        <f>SUM(P173:P177)</f>
        <v>0</v>
      </c>
      <c r="R172" s="122">
        <f>SUM(R173:R177)</f>
        <v>0</v>
      </c>
      <c r="T172" s="123">
        <f>SUM(T173:T177)</f>
        <v>0</v>
      </c>
      <c r="AR172" s="117" t="s">
        <v>85</v>
      </c>
      <c r="AT172" s="124" t="s">
        <v>76</v>
      </c>
      <c r="AU172" s="124" t="s">
        <v>85</v>
      </c>
      <c r="AY172" s="117" t="s">
        <v>128</v>
      </c>
      <c r="BK172" s="125">
        <f>SUM(BK173:BK177)</f>
        <v>25080</v>
      </c>
    </row>
    <row r="173" spans="2:65" s="1" customFormat="1" ht="16.5" customHeight="1">
      <c r="B173" s="128"/>
      <c r="C173" s="129" t="s">
        <v>77</v>
      </c>
      <c r="D173" s="129" t="s">
        <v>131</v>
      </c>
      <c r="E173" s="130" t="s">
        <v>512</v>
      </c>
      <c r="F173" s="131" t="s">
        <v>513</v>
      </c>
      <c r="G173" s="132" t="s">
        <v>292</v>
      </c>
      <c r="H173" s="133">
        <v>20</v>
      </c>
      <c r="I173" s="134">
        <v>480</v>
      </c>
      <c r="J173" s="135">
        <f>ROUND(I173*H173,2)</f>
        <v>9600</v>
      </c>
      <c r="K173" s="131" t="s">
        <v>1</v>
      </c>
      <c r="L173" s="28"/>
      <c r="M173" s="136" t="s">
        <v>1</v>
      </c>
      <c r="N173" s="137" t="s">
        <v>42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136</v>
      </c>
      <c r="AT173" s="140" t="s">
        <v>131</v>
      </c>
      <c r="AU173" s="140" t="s">
        <v>87</v>
      </c>
      <c r="AY173" s="13" t="s">
        <v>128</v>
      </c>
      <c r="BE173" s="141">
        <f>IF(N173="základní",J173,0)</f>
        <v>9600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3" t="s">
        <v>85</v>
      </c>
      <c r="BK173" s="141">
        <f>ROUND(I173*H173,2)</f>
        <v>9600</v>
      </c>
      <c r="BL173" s="13" t="s">
        <v>136</v>
      </c>
      <c r="BM173" s="140" t="s">
        <v>514</v>
      </c>
    </row>
    <row r="174" spans="2:65" s="1" customFormat="1" ht="16.5" customHeight="1">
      <c r="B174" s="128"/>
      <c r="C174" s="129" t="s">
        <v>77</v>
      </c>
      <c r="D174" s="129" t="s">
        <v>131</v>
      </c>
      <c r="E174" s="130" t="s">
        <v>515</v>
      </c>
      <c r="F174" s="131" t="s">
        <v>516</v>
      </c>
      <c r="G174" s="132" t="s">
        <v>292</v>
      </c>
      <c r="H174" s="133">
        <v>20</v>
      </c>
      <c r="I174" s="134">
        <v>220</v>
      </c>
      <c r="J174" s="135">
        <f>ROUND(I174*H174,2)</f>
        <v>4400</v>
      </c>
      <c r="K174" s="131" t="s">
        <v>1</v>
      </c>
      <c r="L174" s="28"/>
      <c r="M174" s="136" t="s">
        <v>1</v>
      </c>
      <c r="N174" s="137" t="s">
        <v>42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136</v>
      </c>
      <c r="AT174" s="140" t="s">
        <v>131</v>
      </c>
      <c r="AU174" s="140" t="s">
        <v>87</v>
      </c>
      <c r="AY174" s="13" t="s">
        <v>128</v>
      </c>
      <c r="BE174" s="141">
        <f>IF(N174="základní",J174,0)</f>
        <v>4400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3" t="s">
        <v>85</v>
      </c>
      <c r="BK174" s="141">
        <f>ROUND(I174*H174,2)</f>
        <v>4400</v>
      </c>
      <c r="BL174" s="13" t="s">
        <v>136</v>
      </c>
      <c r="BM174" s="140" t="s">
        <v>517</v>
      </c>
    </row>
    <row r="175" spans="2:65" s="1" customFormat="1" ht="16.5" customHeight="1">
      <c r="B175" s="128"/>
      <c r="C175" s="129" t="s">
        <v>77</v>
      </c>
      <c r="D175" s="129" t="s">
        <v>131</v>
      </c>
      <c r="E175" s="130" t="s">
        <v>518</v>
      </c>
      <c r="F175" s="131" t="s">
        <v>519</v>
      </c>
      <c r="G175" s="132" t="s">
        <v>292</v>
      </c>
      <c r="H175" s="133">
        <v>2</v>
      </c>
      <c r="I175" s="134">
        <v>980</v>
      </c>
      <c r="J175" s="135">
        <f>ROUND(I175*H175,2)</f>
        <v>1960</v>
      </c>
      <c r="K175" s="131" t="s">
        <v>1</v>
      </c>
      <c r="L175" s="28"/>
      <c r="M175" s="136" t="s">
        <v>1</v>
      </c>
      <c r="N175" s="137" t="s">
        <v>42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136</v>
      </c>
      <c r="AT175" s="140" t="s">
        <v>131</v>
      </c>
      <c r="AU175" s="140" t="s">
        <v>87</v>
      </c>
      <c r="AY175" s="13" t="s">
        <v>128</v>
      </c>
      <c r="BE175" s="141">
        <f>IF(N175="základní",J175,0)</f>
        <v>1960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3" t="s">
        <v>85</v>
      </c>
      <c r="BK175" s="141">
        <f>ROUND(I175*H175,2)</f>
        <v>1960</v>
      </c>
      <c r="BL175" s="13" t="s">
        <v>136</v>
      </c>
      <c r="BM175" s="140" t="s">
        <v>520</v>
      </c>
    </row>
    <row r="176" spans="2:65" s="1" customFormat="1" ht="16.5" customHeight="1">
      <c r="B176" s="128"/>
      <c r="C176" s="129" t="s">
        <v>77</v>
      </c>
      <c r="D176" s="129" t="s">
        <v>131</v>
      </c>
      <c r="E176" s="130" t="s">
        <v>521</v>
      </c>
      <c r="F176" s="131" t="s">
        <v>522</v>
      </c>
      <c r="G176" s="132" t="s">
        <v>292</v>
      </c>
      <c r="H176" s="133">
        <v>2</v>
      </c>
      <c r="I176" s="134">
        <v>360</v>
      </c>
      <c r="J176" s="135">
        <f>ROUND(I176*H176,2)</f>
        <v>720</v>
      </c>
      <c r="K176" s="131" t="s">
        <v>1</v>
      </c>
      <c r="L176" s="28"/>
      <c r="M176" s="136" t="s">
        <v>1</v>
      </c>
      <c r="N176" s="137" t="s">
        <v>42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136</v>
      </c>
      <c r="AT176" s="140" t="s">
        <v>131</v>
      </c>
      <c r="AU176" s="140" t="s">
        <v>87</v>
      </c>
      <c r="AY176" s="13" t="s">
        <v>128</v>
      </c>
      <c r="BE176" s="141">
        <f>IF(N176="základní",J176,0)</f>
        <v>720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3" t="s">
        <v>85</v>
      </c>
      <c r="BK176" s="141">
        <f>ROUND(I176*H176,2)</f>
        <v>720</v>
      </c>
      <c r="BL176" s="13" t="s">
        <v>136</v>
      </c>
      <c r="BM176" s="140" t="s">
        <v>523</v>
      </c>
    </row>
    <row r="177" spans="2:65" s="1" customFormat="1" ht="21.75" customHeight="1">
      <c r="B177" s="128"/>
      <c r="C177" s="129" t="s">
        <v>77</v>
      </c>
      <c r="D177" s="129" t="s">
        <v>131</v>
      </c>
      <c r="E177" s="130" t="s">
        <v>524</v>
      </c>
      <c r="F177" s="131" t="s">
        <v>525</v>
      </c>
      <c r="G177" s="132" t="s">
        <v>292</v>
      </c>
      <c r="H177" s="133">
        <v>2</v>
      </c>
      <c r="I177" s="134">
        <v>4200</v>
      </c>
      <c r="J177" s="135">
        <f>ROUND(I177*H177,2)</f>
        <v>8400</v>
      </c>
      <c r="K177" s="131" t="s">
        <v>1</v>
      </c>
      <c r="L177" s="28"/>
      <c r="M177" s="136" t="s">
        <v>1</v>
      </c>
      <c r="N177" s="137" t="s">
        <v>42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136</v>
      </c>
      <c r="AT177" s="140" t="s">
        <v>131</v>
      </c>
      <c r="AU177" s="140" t="s">
        <v>87</v>
      </c>
      <c r="AY177" s="13" t="s">
        <v>128</v>
      </c>
      <c r="BE177" s="141">
        <f>IF(N177="základní",J177,0)</f>
        <v>8400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3" t="s">
        <v>85</v>
      </c>
      <c r="BK177" s="141">
        <f>ROUND(I177*H177,2)</f>
        <v>8400</v>
      </c>
      <c r="BL177" s="13" t="s">
        <v>136</v>
      </c>
      <c r="BM177" s="140" t="s">
        <v>526</v>
      </c>
    </row>
    <row r="178" spans="2:65" s="11" customFormat="1" ht="22.9" customHeight="1">
      <c r="B178" s="116"/>
      <c r="D178" s="117" t="s">
        <v>76</v>
      </c>
      <c r="E178" s="126" t="s">
        <v>527</v>
      </c>
      <c r="F178" s="126" t="s">
        <v>528</v>
      </c>
      <c r="I178" s="119"/>
      <c r="J178" s="127">
        <f>BK178</f>
        <v>6000</v>
      </c>
      <c r="L178" s="116"/>
      <c r="M178" s="121"/>
      <c r="P178" s="122">
        <f>SUM(P179:P180)</f>
        <v>0</v>
      </c>
      <c r="R178" s="122">
        <f>SUM(R179:R180)</f>
        <v>0</v>
      </c>
      <c r="T178" s="123">
        <f>SUM(T179:T180)</f>
        <v>0</v>
      </c>
      <c r="AR178" s="117" t="s">
        <v>85</v>
      </c>
      <c r="AT178" s="124" t="s">
        <v>76</v>
      </c>
      <c r="AU178" s="124" t="s">
        <v>85</v>
      </c>
      <c r="AY178" s="117" t="s">
        <v>128</v>
      </c>
      <c r="BK178" s="125">
        <f>SUM(BK179:BK180)</f>
        <v>6000</v>
      </c>
    </row>
    <row r="179" spans="2:65" s="1" customFormat="1" ht="16.5" customHeight="1">
      <c r="B179" s="128"/>
      <c r="C179" s="129" t="s">
        <v>77</v>
      </c>
      <c r="D179" s="129" t="s">
        <v>131</v>
      </c>
      <c r="E179" s="130" t="s">
        <v>529</v>
      </c>
      <c r="F179" s="131" t="s">
        <v>530</v>
      </c>
      <c r="G179" s="132" t="s">
        <v>408</v>
      </c>
      <c r="H179" s="133">
        <v>16</v>
      </c>
      <c r="I179" s="134">
        <v>250</v>
      </c>
      <c r="J179" s="135">
        <f>ROUND(I179*H179,2)</f>
        <v>4000</v>
      </c>
      <c r="K179" s="131" t="s">
        <v>1</v>
      </c>
      <c r="L179" s="28"/>
      <c r="M179" s="136" t="s">
        <v>1</v>
      </c>
      <c r="N179" s="137" t="s">
        <v>42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136</v>
      </c>
      <c r="AT179" s="140" t="s">
        <v>131</v>
      </c>
      <c r="AU179" s="140" t="s">
        <v>87</v>
      </c>
      <c r="AY179" s="13" t="s">
        <v>128</v>
      </c>
      <c r="BE179" s="141">
        <f>IF(N179="základní",J179,0)</f>
        <v>4000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3" t="s">
        <v>85</v>
      </c>
      <c r="BK179" s="141">
        <f>ROUND(I179*H179,2)</f>
        <v>4000</v>
      </c>
      <c r="BL179" s="13" t="s">
        <v>136</v>
      </c>
      <c r="BM179" s="140" t="s">
        <v>531</v>
      </c>
    </row>
    <row r="180" spans="2:65" s="1" customFormat="1" ht="16.5" customHeight="1">
      <c r="B180" s="128"/>
      <c r="C180" s="129" t="s">
        <v>77</v>
      </c>
      <c r="D180" s="129" t="s">
        <v>131</v>
      </c>
      <c r="E180" s="130" t="s">
        <v>532</v>
      </c>
      <c r="F180" s="131" t="s">
        <v>533</v>
      </c>
      <c r="G180" s="132" t="s">
        <v>408</v>
      </c>
      <c r="H180" s="133">
        <v>8</v>
      </c>
      <c r="I180" s="134">
        <v>250</v>
      </c>
      <c r="J180" s="135">
        <f>ROUND(I180*H180,2)</f>
        <v>2000</v>
      </c>
      <c r="K180" s="131" t="s">
        <v>1</v>
      </c>
      <c r="L180" s="28"/>
      <c r="M180" s="136" t="s">
        <v>1</v>
      </c>
      <c r="N180" s="137" t="s">
        <v>42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136</v>
      </c>
      <c r="AT180" s="140" t="s">
        <v>131</v>
      </c>
      <c r="AU180" s="140" t="s">
        <v>87</v>
      </c>
      <c r="AY180" s="13" t="s">
        <v>128</v>
      </c>
      <c r="BE180" s="141">
        <f>IF(N180="základní",J180,0)</f>
        <v>2000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3" t="s">
        <v>85</v>
      </c>
      <c r="BK180" s="141">
        <f>ROUND(I180*H180,2)</f>
        <v>2000</v>
      </c>
      <c r="BL180" s="13" t="s">
        <v>136</v>
      </c>
      <c r="BM180" s="140" t="s">
        <v>534</v>
      </c>
    </row>
    <row r="181" spans="2:65" s="11" customFormat="1" ht="22.9" customHeight="1">
      <c r="B181" s="116"/>
      <c r="D181" s="117" t="s">
        <v>76</v>
      </c>
      <c r="E181" s="126" t="s">
        <v>535</v>
      </c>
      <c r="F181" s="126" t="s">
        <v>536</v>
      </c>
      <c r="I181" s="119"/>
      <c r="J181" s="127">
        <f>BK181</f>
        <v>18000</v>
      </c>
      <c r="L181" s="116"/>
      <c r="M181" s="121"/>
      <c r="P181" s="122">
        <f>SUM(P182:P183)</f>
        <v>0</v>
      </c>
      <c r="R181" s="122">
        <f>SUM(R182:R183)</f>
        <v>0</v>
      </c>
      <c r="T181" s="123">
        <f>SUM(T182:T183)</f>
        <v>0</v>
      </c>
      <c r="AR181" s="117" t="s">
        <v>85</v>
      </c>
      <c r="AT181" s="124" t="s">
        <v>76</v>
      </c>
      <c r="AU181" s="124" t="s">
        <v>85</v>
      </c>
      <c r="AY181" s="117" t="s">
        <v>128</v>
      </c>
      <c r="BK181" s="125">
        <f>SUM(BK182:BK183)</f>
        <v>18000</v>
      </c>
    </row>
    <row r="182" spans="2:65" s="1" customFormat="1" ht="16.5" customHeight="1">
      <c r="B182" s="128"/>
      <c r="C182" s="129" t="s">
        <v>77</v>
      </c>
      <c r="D182" s="129" t="s">
        <v>131</v>
      </c>
      <c r="E182" s="130" t="s">
        <v>537</v>
      </c>
      <c r="F182" s="131" t="s">
        <v>538</v>
      </c>
      <c r="G182" s="132" t="s">
        <v>408</v>
      </c>
      <c r="H182" s="133">
        <v>100</v>
      </c>
      <c r="I182" s="134">
        <v>180</v>
      </c>
      <c r="J182" s="135">
        <f>ROUND(I182*H182,2)</f>
        <v>18000</v>
      </c>
      <c r="K182" s="131" t="s">
        <v>1</v>
      </c>
      <c r="L182" s="28"/>
      <c r="M182" s="136" t="s">
        <v>1</v>
      </c>
      <c r="N182" s="137" t="s">
        <v>42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136</v>
      </c>
      <c r="AT182" s="140" t="s">
        <v>131</v>
      </c>
      <c r="AU182" s="140" t="s">
        <v>87</v>
      </c>
      <c r="AY182" s="13" t="s">
        <v>128</v>
      </c>
      <c r="BE182" s="141">
        <f>IF(N182="základní",J182,0)</f>
        <v>18000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3" t="s">
        <v>85</v>
      </c>
      <c r="BK182" s="141">
        <f>ROUND(I182*H182,2)</f>
        <v>18000</v>
      </c>
      <c r="BL182" s="13" t="s">
        <v>136</v>
      </c>
      <c r="BM182" s="140" t="s">
        <v>539</v>
      </c>
    </row>
    <row r="183" spans="2:65" s="1" customFormat="1" ht="19.5">
      <c r="B183" s="28"/>
      <c r="D183" s="142" t="s">
        <v>138</v>
      </c>
      <c r="F183" s="143" t="s">
        <v>540</v>
      </c>
      <c r="I183" s="144"/>
      <c r="L183" s="28"/>
      <c r="M183" s="145"/>
      <c r="T183" s="51"/>
      <c r="AT183" s="13" t="s">
        <v>138</v>
      </c>
      <c r="AU183" s="13" t="s">
        <v>87</v>
      </c>
    </row>
    <row r="184" spans="2:65" s="11" customFormat="1" ht="25.9" customHeight="1">
      <c r="B184" s="116"/>
      <c r="D184" s="117" t="s">
        <v>76</v>
      </c>
      <c r="E184" s="118" t="s">
        <v>541</v>
      </c>
      <c r="F184" s="118" t="s">
        <v>542</v>
      </c>
      <c r="I184" s="119"/>
      <c r="J184" s="120">
        <f>BK184</f>
        <v>30000</v>
      </c>
      <c r="L184" s="116"/>
      <c r="M184" s="121"/>
      <c r="P184" s="122">
        <f>SUM(P185:P186)</f>
        <v>0</v>
      </c>
      <c r="R184" s="122">
        <f>SUM(R185:R186)</f>
        <v>0</v>
      </c>
      <c r="T184" s="123">
        <f>SUM(T185:T186)</f>
        <v>0</v>
      </c>
      <c r="AR184" s="117" t="s">
        <v>136</v>
      </c>
      <c r="AT184" s="124" t="s">
        <v>76</v>
      </c>
      <c r="AU184" s="124" t="s">
        <v>77</v>
      </c>
      <c r="AY184" s="117" t="s">
        <v>128</v>
      </c>
      <c r="BK184" s="125">
        <f>SUM(BK185:BK186)</f>
        <v>30000</v>
      </c>
    </row>
    <row r="185" spans="2:65" s="1" customFormat="1" ht="16.5" customHeight="1">
      <c r="B185" s="128"/>
      <c r="C185" s="129" t="s">
        <v>85</v>
      </c>
      <c r="D185" s="129" t="s">
        <v>131</v>
      </c>
      <c r="E185" s="130" t="s">
        <v>543</v>
      </c>
      <c r="F185" s="131" t="s">
        <v>544</v>
      </c>
      <c r="G185" s="132" t="s">
        <v>134</v>
      </c>
      <c r="H185" s="133">
        <v>1</v>
      </c>
      <c r="I185" s="134">
        <v>5000</v>
      </c>
      <c r="J185" s="135">
        <f>ROUND(I185*H185,2)</f>
        <v>5000</v>
      </c>
      <c r="K185" s="131" t="s">
        <v>1</v>
      </c>
      <c r="L185" s="28"/>
      <c r="M185" s="136" t="s">
        <v>1</v>
      </c>
      <c r="N185" s="137" t="s">
        <v>42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409</v>
      </c>
      <c r="AT185" s="140" t="s">
        <v>131</v>
      </c>
      <c r="AU185" s="140" t="s">
        <v>85</v>
      </c>
      <c r="AY185" s="13" t="s">
        <v>128</v>
      </c>
      <c r="BE185" s="141">
        <f>IF(N185="základní",J185,0)</f>
        <v>5000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3" t="s">
        <v>85</v>
      </c>
      <c r="BK185" s="141">
        <f>ROUND(I185*H185,2)</f>
        <v>5000</v>
      </c>
      <c r="BL185" s="13" t="s">
        <v>409</v>
      </c>
      <c r="BM185" s="140" t="s">
        <v>545</v>
      </c>
    </row>
    <row r="186" spans="2:65" s="1" customFormat="1" ht="16.5" customHeight="1">
      <c r="B186" s="128"/>
      <c r="C186" s="129" t="s">
        <v>87</v>
      </c>
      <c r="D186" s="129" t="s">
        <v>131</v>
      </c>
      <c r="E186" s="130" t="s">
        <v>546</v>
      </c>
      <c r="F186" s="131" t="s">
        <v>547</v>
      </c>
      <c r="G186" s="132" t="s">
        <v>134</v>
      </c>
      <c r="H186" s="133">
        <v>1</v>
      </c>
      <c r="I186" s="134">
        <v>25000</v>
      </c>
      <c r="J186" s="135">
        <f>ROUND(I186*H186,2)</f>
        <v>25000</v>
      </c>
      <c r="K186" s="131" t="s">
        <v>1</v>
      </c>
      <c r="L186" s="28"/>
      <c r="M186" s="146" t="s">
        <v>1</v>
      </c>
      <c r="N186" s="147" t="s">
        <v>42</v>
      </c>
      <c r="O186" s="148"/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AR186" s="140" t="s">
        <v>409</v>
      </c>
      <c r="AT186" s="140" t="s">
        <v>131</v>
      </c>
      <c r="AU186" s="140" t="s">
        <v>85</v>
      </c>
      <c r="AY186" s="13" t="s">
        <v>128</v>
      </c>
      <c r="BE186" s="141">
        <f>IF(N186="základní",J186,0)</f>
        <v>25000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3" t="s">
        <v>85</v>
      </c>
      <c r="BK186" s="141">
        <f>ROUND(I186*H186,2)</f>
        <v>25000</v>
      </c>
      <c r="BL186" s="13" t="s">
        <v>409</v>
      </c>
      <c r="BM186" s="140" t="s">
        <v>548</v>
      </c>
    </row>
    <row r="187" spans="2:65" s="1" customFormat="1" ht="6.95" customHeight="1">
      <c r="B187" s="40"/>
      <c r="C187" s="41"/>
      <c r="D187" s="41"/>
      <c r="E187" s="41"/>
      <c r="F187" s="41"/>
      <c r="G187" s="41"/>
      <c r="H187" s="41"/>
      <c r="I187" s="41"/>
      <c r="J187" s="41"/>
      <c r="K187" s="41"/>
      <c r="L187" s="28"/>
    </row>
  </sheetData>
  <autoFilter ref="C132:K18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7"/>
  <sheetViews>
    <sheetView showGridLines="0" topLeftCell="A114" workbookViewId="0">
      <selection activeCell="I121" sqref="I121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3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94</v>
      </c>
      <c r="L4" s="16"/>
      <c r="M4" s="83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3" t="str">
        <f>'Rekapitulace stavby'!K6</f>
        <v>Oprava střechy sportovní hala,J.A. Komenského 1034, Milevsko</v>
      </c>
      <c r="F7" s="194"/>
      <c r="G7" s="194"/>
      <c r="H7" s="194"/>
      <c r="L7" s="16"/>
    </row>
    <row r="8" spans="2:46" s="1" customFormat="1" ht="12" customHeight="1">
      <c r="B8" s="28"/>
      <c r="D8" s="23" t="s">
        <v>95</v>
      </c>
      <c r="L8" s="28"/>
    </row>
    <row r="9" spans="2:46" s="1" customFormat="1" ht="16.5" customHeight="1">
      <c r="B9" s="28"/>
      <c r="E9" s="158" t="s">
        <v>549</v>
      </c>
      <c r="F9" s="192"/>
      <c r="G9" s="192"/>
      <c r="H9" s="19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19. 1. 2023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5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4"/>
      <c r="E27" s="188" t="s">
        <v>1</v>
      </c>
      <c r="F27" s="188"/>
      <c r="G27" s="188"/>
      <c r="H27" s="188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37</v>
      </c>
      <c r="J30" s="61">
        <f>ROUND(J117, 2)</f>
        <v>214510.58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86" t="s">
        <v>41</v>
      </c>
      <c r="E33" s="23" t="s">
        <v>42</v>
      </c>
      <c r="F33" s="87">
        <f>ROUND((SUM(BE117:BE126)),  2)</f>
        <v>214510.58</v>
      </c>
      <c r="I33" s="88">
        <v>0.21</v>
      </c>
      <c r="J33" s="87">
        <f>ROUND(((SUM(BE117:BE126))*I33),  2)</f>
        <v>45047.22</v>
      </c>
      <c r="L33" s="28"/>
    </row>
    <row r="34" spans="2:12" s="1" customFormat="1" ht="14.45" customHeight="1">
      <c r="B34" s="28"/>
      <c r="E34" s="23" t="s">
        <v>43</v>
      </c>
      <c r="F34" s="87">
        <f>ROUND((SUM(BF117:BF126)),  2)</f>
        <v>0</v>
      </c>
      <c r="I34" s="88">
        <v>0.15</v>
      </c>
      <c r="J34" s="87">
        <f>ROUND(((SUM(BF117:BF126))*I34),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ROUND((SUM(BG117:BG126)),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ROUND((SUM(BH117:BH126)),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ROUND((SUM(BI117:BI126)),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2"/>
      <c r="F39" s="52"/>
      <c r="G39" s="91" t="s">
        <v>48</v>
      </c>
      <c r="H39" s="92" t="s">
        <v>49</v>
      </c>
      <c r="I39" s="52"/>
      <c r="J39" s="93">
        <f>SUM(J30:J37)</f>
        <v>259557.8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97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3" t="str">
        <f>E7</f>
        <v>Oprava střechy sportovní hala,J.A. Komenského 1034, Milevsko</v>
      </c>
      <c r="F85" s="194"/>
      <c r="G85" s="194"/>
      <c r="H85" s="194"/>
      <c r="L85" s="28"/>
    </row>
    <row r="86" spans="2:47" s="1" customFormat="1" ht="12" customHeight="1">
      <c r="B86" s="28"/>
      <c r="C86" s="23" t="s">
        <v>95</v>
      </c>
      <c r="L86" s="28"/>
    </row>
    <row r="87" spans="2:47" s="1" customFormat="1" ht="16.5" customHeight="1">
      <c r="B87" s="28"/>
      <c r="E87" s="158" t="str">
        <f>E9</f>
        <v>VRN - Vedlejší rozpočtové náklady</v>
      </c>
      <c r="F87" s="192"/>
      <c r="G87" s="192"/>
      <c r="H87" s="19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Milevsko</v>
      </c>
      <c r="I89" s="23" t="s">
        <v>22</v>
      </c>
      <c r="J89" s="48" t="str">
        <f>IF(J12="","",J12)</f>
        <v>19. 1. 2023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>Město Milevsko</v>
      </c>
      <c r="I91" s="23" t="s">
        <v>30</v>
      </c>
      <c r="J91" s="26" t="str">
        <f>E21</f>
        <v>DEKPROJEKT s.r.o.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98</v>
      </c>
      <c r="D94" s="89"/>
      <c r="E94" s="89"/>
      <c r="F94" s="89"/>
      <c r="G94" s="89"/>
      <c r="H94" s="89"/>
      <c r="I94" s="89"/>
      <c r="J94" s="98" t="s">
        <v>99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100</v>
      </c>
      <c r="J96" s="61">
        <f>J117</f>
        <v>214510.58</v>
      </c>
      <c r="L96" s="28"/>
      <c r="AU96" s="13" t="s">
        <v>101</v>
      </c>
    </row>
    <row r="97" spans="2:12" s="8" customFormat="1" ht="24.95" customHeight="1">
      <c r="B97" s="100"/>
      <c r="D97" s="101" t="s">
        <v>549</v>
      </c>
      <c r="E97" s="102"/>
      <c r="F97" s="102"/>
      <c r="G97" s="102"/>
      <c r="H97" s="102"/>
      <c r="I97" s="102"/>
      <c r="J97" s="103">
        <f>J118</f>
        <v>214510.58</v>
      </c>
      <c r="L97" s="100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17" t="s">
        <v>113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3" t="s">
        <v>16</v>
      </c>
      <c r="L106" s="28"/>
    </row>
    <row r="107" spans="2:12" s="1" customFormat="1" ht="16.5" customHeight="1">
      <c r="B107" s="28"/>
      <c r="E107" s="193" t="str">
        <f>E7</f>
        <v>Oprava střechy sportovní hala,J.A. Komenského 1034, Milevsko</v>
      </c>
      <c r="F107" s="194"/>
      <c r="G107" s="194"/>
      <c r="H107" s="194"/>
      <c r="L107" s="28"/>
    </row>
    <row r="108" spans="2:12" s="1" customFormat="1" ht="12" customHeight="1">
      <c r="B108" s="28"/>
      <c r="C108" s="23" t="s">
        <v>95</v>
      </c>
      <c r="L108" s="28"/>
    </row>
    <row r="109" spans="2:12" s="1" customFormat="1" ht="16.5" customHeight="1">
      <c r="B109" s="28"/>
      <c r="E109" s="158" t="str">
        <f>E9</f>
        <v>VRN - Vedlejší rozpočtové náklady</v>
      </c>
      <c r="F109" s="192"/>
      <c r="G109" s="192"/>
      <c r="H109" s="192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20</v>
      </c>
      <c r="F111" s="21" t="str">
        <f>F12</f>
        <v>Milevsko</v>
      </c>
      <c r="I111" s="23" t="s">
        <v>22</v>
      </c>
      <c r="J111" s="48" t="str">
        <f>IF(J12="","",J12)</f>
        <v>19. 1. 2023</v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3" t="s">
        <v>24</v>
      </c>
      <c r="F113" s="21" t="str">
        <f>E15</f>
        <v>Město Milevsko</v>
      </c>
      <c r="I113" s="23" t="s">
        <v>30</v>
      </c>
      <c r="J113" s="26" t="str">
        <f>E21</f>
        <v>DEKPROJEKT s.r.o.</v>
      </c>
      <c r="L113" s="28"/>
    </row>
    <row r="114" spans="2:65" s="1" customFormat="1" ht="15.2" customHeight="1">
      <c r="B114" s="28"/>
      <c r="C114" s="23" t="s">
        <v>28</v>
      </c>
      <c r="F114" s="21" t="str">
        <f>IF(E18="","",E18)</f>
        <v>Vyplň údaj</v>
      </c>
      <c r="I114" s="23" t="s">
        <v>33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8"/>
      <c r="C116" s="109" t="s">
        <v>114</v>
      </c>
      <c r="D116" s="110" t="s">
        <v>62</v>
      </c>
      <c r="E116" s="110" t="s">
        <v>58</v>
      </c>
      <c r="F116" s="110" t="s">
        <v>59</v>
      </c>
      <c r="G116" s="110" t="s">
        <v>115</v>
      </c>
      <c r="H116" s="110" t="s">
        <v>116</v>
      </c>
      <c r="I116" s="110" t="s">
        <v>117</v>
      </c>
      <c r="J116" s="110" t="s">
        <v>99</v>
      </c>
      <c r="K116" s="111" t="s">
        <v>118</v>
      </c>
      <c r="L116" s="108"/>
      <c r="M116" s="54" t="s">
        <v>1</v>
      </c>
      <c r="N116" s="55" t="s">
        <v>41</v>
      </c>
      <c r="O116" s="55" t="s">
        <v>119</v>
      </c>
      <c r="P116" s="55" t="s">
        <v>120</v>
      </c>
      <c r="Q116" s="55" t="s">
        <v>121</v>
      </c>
      <c r="R116" s="55" t="s">
        <v>122</v>
      </c>
      <c r="S116" s="55" t="s">
        <v>123</v>
      </c>
      <c r="T116" s="56" t="s">
        <v>124</v>
      </c>
    </row>
    <row r="117" spans="2:65" s="1" customFormat="1" ht="22.9" customHeight="1">
      <c r="B117" s="28"/>
      <c r="C117" s="59" t="s">
        <v>125</v>
      </c>
      <c r="J117" s="112">
        <f>BK117</f>
        <v>214510.58</v>
      </c>
      <c r="L117" s="28"/>
      <c r="M117" s="57"/>
      <c r="N117" s="49"/>
      <c r="O117" s="49"/>
      <c r="P117" s="113">
        <f>P118</f>
        <v>0</v>
      </c>
      <c r="Q117" s="49"/>
      <c r="R117" s="113">
        <f>R118</f>
        <v>0</v>
      </c>
      <c r="S117" s="49"/>
      <c r="T117" s="114">
        <f>T118</f>
        <v>0</v>
      </c>
      <c r="AT117" s="13" t="s">
        <v>76</v>
      </c>
      <c r="AU117" s="13" t="s">
        <v>101</v>
      </c>
      <c r="BK117" s="115">
        <f>BK118</f>
        <v>214510.58</v>
      </c>
    </row>
    <row r="118" spans="2:65" s="11" customFormat="1" ht="25.9" customHeight="1">
      <c r="B118" s="116"/>
      <c r="D118" s="117" t="s">
        <v>76</v>
      </c>
      <c r="E118" s="118" t="s">
        <v>91</v>
      </c>
      <c r="F118" s="118" t="s">
        <v>92</v>
      </c>
      <c r="I118" s="119"/>
      <c r="J118" s="120">
        <f>BK118</f>
        <v>214510.58</v>
      </c>
      <c r="L118" s="116"/>
      <c r="M118" s="121"/>
      <c r="P118" s="122">
        <f>SUM(P119:P126)</f>
        <v>0</v>
      </c>
      <c r="R118" s="122">
        <f>SUM(R119:R126)</f>
        <v>0</v>
      </c>
      <c r="T118" s="123">
        <f>SUM(T119:T126)</f>
        <v>0</v>
      </c>
      <c r="AR118" s="117" t="s">
        <v>156</v>
      </c>
      <c r="AT118" s="124" t="s">
        <v>76</v>
      </c>
      <c r="AU118" s="124" t="s">
        <v>77</v>
      </c>
      <c r="AY118" s="117" t="s">
        <v>128</v>
      </c>
      <c r="BK118" s="125">
        <f>SUM(BK119:BK126)</f>
        <v>214510.58</v>
      </c>
    </row>
    <row r="119" spans="2:65" s="1" customFormat="1" ht="16.5" customHeight="1">
      <c r="B119" s="128"/>
      <c r="C119" s="129" t="s">
        <v>85</v>
      </c>
      <c r="D119" s="129" t="s">
        <v>131</v>
      </c>
      <c r="E119" s="130" t="s">
        <v>550</v>
      </c>
      <c r="F119" s="131" t="s">
        <v>551</v>
      </c>
      <c r="G119" s="132" t="s">
        <v>552</v>
      </c>
      <c r="H119" s="133">
        <v>1</v>
      </c>
      <c r="I119" s="134">
        <v>10000</v>
      </c>
      <c r="J119" s="135">
        <f>ROUND(I119*H119,2)</f>
        <v>10000</v>
      </c>
      <c r="K119" s="131" t="s">
        <v>147</v>
      </c>
      <c r="L119" s="28"/>
      <c r="M119" s="136" t="s">
        <v>1</v>
      </c>
      <c r="N119" s="137" t="s">
        <v>42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136</v>
      </c>
      <c r="AT119" s="140" t="s">
        <v>131</v>
      </c>
      <c r="AU119" s="140" t="s">
        <v>85</v>
      </c>
      <c r="AY119" s="13" t="s">
        <v>128</v>
      </c>
      <c r="BE119" s="141">
        <f>IF(N119="základní",J119,0)</f>
        <v>10000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3" t="s">
        <v>85</v>
      </c>
      <c r="BK119" s="141">
        <f>ROUND(I119*H119,2)</f>
        <v>10000</v>
      </c>
      <c r="BL119" s="13" t="s">
        <v>136</v>
      </c>
      <c r="BM119" s="140" t="s">
        <v>553</v>
      </c>
    </row>
    <row r="120" spans="2:65" s="1" customFormat="1" ht="16.5" customHeight="1">
      <c r="B120" s="128"/>
      <c r="C120" s="129" t="s">
        <v>87</v>
      </c>
      <c r="D120" s="129" t="s">
        <v>131</v>
      </c>
      <c r="E120" s="130" t="s">
        <v>554</v>
      </c>
      <c r="F120" s="131" t="s">
        <v>555</v>
      </c>
      <c r="G120" s="132" t="s">
        <v>552</v>
      </c>
      <c r="H120" s="133">
        <v>1</v>
      </c>
      <c r="I120" s="134">
        <f>110000+64510.2+0.38</f>
        <v>174510.58000000002</v>
      </c>
      <c r="J120" s="135">
        <f>ROUND(I120*H120,2)</f>
        <v>174510.58</v>
      </c>
      <c r="K120" s="131" t="s">
        <v>147</v>
      </c>
      <c r="L120" s="28"/>
      <c r="M120" s="136" t="s">
        <v>1</v>
      </c>
      <c r="N120" s="137" t="s">
        <v>42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136</v>
      </c>
      <c r="AT120" s="140" t="s">
        <v>131</v>
      </c>
      <c r="AU120" s="140" t="s">
        <v>85</v>
      </c>
      <c r="AY120" s="13" t="s">
        <v>128</v>
      </c>
      <c r="BE120" s="141">
        <f>IF(N120="základní",J120,0)</f>
        <v>174510.58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3" t="s">
        <v>85</v>
      </c>
      <c r="BK120" s="141">
        <f>ROUND(I120*H120,2)</f>
        <v>174510.58</v>
      </c>
      <c r="BL120" s="13" t="s">
        <v>136</v>
      </c>
      <c r="BM120" s="140" t="s">
        <v>556</v>
      </c>
    </row>
    <row r="121" spans="2:65" s="1" customFormat="1" ht="39">
      <c r="B121" s="28"/>
      <c r="D121" s="142" t="s">
        <v>138</v>
      </c>
      <c r="F121" s="143" t="s">
        <v>557</v>
      </c>
      <c r="I121" s="144"/>
      <c r="L121" s="28"/>
      <c r="M121" s="145"/>
      <c r="T121" s="51"/>
      <c r="AT121" s="13" t="s">
        <v>138</v>
      </c>
      <c r="AU121" s="13" t="s">
        <v>85</v>
      </c>
    </row>
    <row r="122" spans="2:65" s="1" customFormat="1" ht="16.5" customHeight="1">
      <c r="B122" s="128"/>
      <c r="C122" s="129" t="s">
        <v>149</v>
      </c>
      <c r="D122" s="129" t="s">
        <v>131</v>
      </c>
      <c r="E122" s="130" t="s">
        <v>558</v>
      </c>
      <c r="F122" s="131" t="s">
        <v>559</v>
      </c>
      <c r="G122" s="132" t="s">
        <v>552</v>
      </c>
      <c r="H122" s="133">
        <v>1</v>
      </c>
      <c r="I122" s="134">
        <v>10000</v>
      </c>
      <c r="J122" s="135">
        <f>ROUND(I122*H122,2)</f>
        <v>10000</v>
      </c>
      <c r="K122" s="131" t="s">
        <v>147</v>
      </c>
      <c r="L122" s="28"/>
      <c r="M122" s="136" t="s">
        <v>1</v>
      </c>
      <c r="N122" s="137" t="s">
        <v>42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136</v>
      </c>
      <c r="AT122" s="140" t="s">
        <v>131</v>
      </c>
      <c r="AU122" s="140" t="s">
        <v>85</v>
      </c>
      <c r="AY122" s="13" t="s">
        <v>128</v>
      </c>
      <c r="BE122" s="141">
        <f>IF(N122="základní",J122,0)</f>
        <v>10000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3" t="s">
        <v>85</v>
      </c>
      <c r="BK122" s="141">
        <f>ROUND(I122*H122,2)</f>
        <v>10000</v>
      </c>
      <c r="BL122" s="13" t="s">
        <v>136</v>
      </c>
      <c r="BM122" s="140" t="s">
        <v>560</v>
      </c>
    </row>
    <row r="123" spans="2:65" s="1" customFormat="1" ht="16.5" customHeight="1">
      <c r="B123" s="128"/>
      <c r="C123" s="129" t="s">
        <v>136</v>
      </c>
      <c r="D123" s="129" t="s">
        <v>131</v>
      </c>
      <c r="E123" s="130" t="s">
        <v>561</v>
      </c>
      <c r="F123" s="131" t="s">
        <v>562</v>
      </c>
      <c r="G123" s="132" t="s">
        <v>552</v>
      </c>
      <c r="H123" s="133">
        <v>1</v>
      </c>
      <c r="I123" s="134">
        <v>10000</v>
      </c>
      <c r="J123" s="135">
        <f>ROUND(I123*H123,2)</f>
        <v>10000</v>
      </c>
      <c r="K123" s="131" t="s">
        <v>147</v>
      </c>
      <c r="L123" s="28"/>
      <c r="M123" s="136" t="s">
        <v>1</v>
      </c>
      <c r="N123" s="137" t="s">
        <v>42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136</v>
      </c>
      <c r="AT123" s="140" t="s">
        <v>131</v>
      </c>
      <c r="AU123" s="140" t="s">
        <v>85</v>
      </c>
      <c r="AY123" s="13" t="s">
        <v>128</v>
      </c>
      <c r="BE123" s="141">
        <f>IF(N123="základní",J123,0)</f>
        <v>10000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3" t="s">
        <v>85</v>
      </c>
      <c r="BK123" s="141">
        <f>ROUND(I123*H123,2)</f>
        <v>10000</v>
      </c>
      <c r="BL123" s="13" t="s">
        <v>136</v>
      </c>
      <c r="BM123" s="140" t="s">
        <v>563</v>
      </c>
    </row>
    <row r="124" spans="2:65" s="1" customFormat="1" ht="39">
      <c r="B124" s="28"/>
      <c r="D124" s="142" t="s">
        <v>138</v>
      </c>
      <c r="F124" s="143" t="s">
        <v>564</v>
      </c>
      <c r="I124" s="144"/>
      <c r="L124" s="28"/>
      <c r="M124" s="145"/>
      <c r="T124" s="51"/>
      <c r="AT124" s="13" t="s">
        <v>138</v>
      </c>
      <c r="AU124" s="13" t="s">
        <v>85</v>
      </c>
    </row>
    <row r="125" spans="2:65" s="1" customFormat="1" ht="16.5" customHeight="1">
      <c r="B125" s="128"/>
      <c r="C125" s="129" t="s">
        <v>156</v>
      </c>
      <c r="D125" s="129" t="s">
        <v>131</v>
      </c>
      <c r="E125" s="130" t="s">
        <v>565</v>
      </c>
      <c r="F125" s="131" t="s">
        <v>566</v>
      </c>
      <c r="G125" s="132" t="s">
        <v>552</v>
      </c>
      <c r="H125" s="133">
        <v>1</v>
      </c>
      <c r="I125" s="134">
        <v>10000</v>
      </c>
      <c r="J125" s="135">
        <f>ROUND(I125*H125,2)</f>
        <v>10000</v>
      </c>
      <c r="K125" s="131" t="s">
        <v>147</v>
      </c>
      <c r="L125" s="28"/>
      <c r="M125" s="136" t="s">
        <v>1</v>
      </c>
      <c r="N125" s="137" t="s">
        <v>42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136</v>
      </c>
      <c r="AT125" s="140" t="s">
        <v>131</v>
      </c>
      <c r="AU125" s="140" t="s">
        <v>85</v>
      </c>
      <c r="AY125" s="13" t="s">
        <v>128</v>
      </c>
      <c r="BE125" s="141">
        <f>IF(N125="základní",J125,0)</f>
        <v>10000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3" t="s">
        <v>85</v>
      </c>
      <c r="BK125" s="141">
        <f>ROUND(I125*H125,2)</f>
        <v>10000</v>
      </c>
      <c r="BL125" s="13" t="s">
        <v>136</v>
      </c>
      <c r="BM125" s="140" t="s">
        <v>567</v>
      </c>
    </row>
    <row r="126" spans="2:65" s="1" customFormat="1" ht="39">
      <c r="B126" s="28"/>
      <c r="D126" s="142" t="s">
        <v>138</v>
      </c>
      <c r="F126" s="143" t="s">
        <v>568</v>
      </c>
      <c r="I126" s="144"/>
      <c r="L126" s="28"/>
      <c r="M126" s="151"/>
      <c r="N126" s="148"/>
      <c r="O126" s="148"/>
      <c r="P126" s="148"/>
      <c r="Q126" s="148"/>
      <c r="R126" s="148"/>
      <c r="S126" s="148"/>
      <c r="T126" s="152"/>
      <c r="AT126" s="13" t="s">
        <v>138</v>
      </c>
      <c r="AU126" s="13" t="s">
        <v>85</v>
      </c>
    </row>
    <row r="127" spans="2:65" s="1" customFormat="1" ht="6.95" customHeight="1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28"/>
    </row>
  </sheetData>
  <autoFilter ref="C116:K12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Oprava střechy</vt:lpstr>
      <vt:lpstr>02 - Hromosvod</vt:lpstr>
      <vt:lpstr>VRN - Vedlejší rozpočtové...</vt:lpstr>
      <vt:lpstr>'01 - Oprava střechy'!Názvy_tisku</vt:lpstr>
      <vt:lpstr>'02 - Hromosvod'!Názvy_tisku</vt:lpstr>
      <vt:lpstr>'Rekapitulace stavby'!Názvy_tisku</vt:lpstr>
      <vt:lpstr>'VRN - Vedlejší rozpočtové...'!Názvy_tisku</vt:lpstr>
      <vt:lpstr>'01 - Oprava střechy'!Oblast_tisku</vt:lpstr>
      <vt:lpstr>'02 - Hromosvod'!Oblast_tisku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LAPTOP-N0CRFKLO\Líba</dc:creator>
  <cp:lastModifiedBy>SHB4</cp:lastModifiedBy>
  <dcterms:created xsi:type="dcterms:W3CDTF">2023-04-12T14:22:41Z</dcterms:created>
  <dcterms:modified xsi:type="dcterms:W3CDTF">2023-04-12T16:19:32Z</dcterms:modified>
</cp:coreProperties>
</file>