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akkvb.sharepoint.com/sites/KVB/Sdilene dokumenty/08_Hrstka/VZ/Kompletní administrace VZ/Milevsko/Chodník v ulici Blanická/00_příprava/nová verze/Zadávací dokumentace - chodník Blanická/"/>
    </mc:Choice>
  </mc:AlternateContent>
  <xr:revisionPtr revIDLastSave="1" documentId="11_ED2CB5CD8DDFC68C33B9B12C37D524C23C8F2106" xr6:coauthVersionLast="47" xr6:coauthVersionMax="47" xr10:uidLastSave="{F8949C2C-AD88-4518-BDAE-B0B58AB109DC}"/>
  <bookViews>
    <workbookView xWindow="-108" yWindow="-108" windowWidth="23256" windowHeight="12456" xr2:uid="{00000000-000D-0000-FFFF-FFFF00000000}"/>
  </bookViews>
  <sheets>
    <sheet name="Rekapitulace stavby" sheetId="1" r:id="rId1"/>
    <sheet name="202503101 - SO 101.1 Chod..." sheetId="2" r:id="rId2"/>
    <sheet name="202503102 - SO 101.2 Chod..." sheetId="3" r:id="rId3"/>
    <sheet name="202503103 - SO 101.3 Stav..." sheetId="4" r:id="rId4"/>
    <sheet name="202503104 - SO 101.4 Kana..." sheetId="5" r:id="rId5"/>
    <sheet name="202503105 - SO 101.5 Přís..." sheetId="6" r:id="rId6"/>
    <sheet name="202503106 - SO 401.1 Veře..." sheetId="7" r:id="rId7"/>
    <sheet name="202503107 - SO 401.2 Veře..." sheetId="8" r:id="rId8"/>
    <sheet name="202503108 - VRN" sheetId="9" r:id="rId9"/>
  </sheets>
  <definedNames>
    <definedName name="_xlnm._FilterDatabase" localSheetId="1" hidden="1">'202503101 - SO 101.1 Chod...'!$C$124:$K$299</definedName>
    <definedName name="_xlnm._FilterDatabase" localSheetId="2" hidden="1">'202503102 - SO 101.2 Chod...'!$C$121:$K$243</definedName>
    <definedName name="_xlnm._FilterDatabase" localSheetId="3" hidden="1">'202503103 - SO 101.3 Stav...'!$C$119:$K$143</definedName>
    <definedName name="_xlnm._FilterDatabase" localSheetId="4" hidden="1">'202503104 - SO 101.4 Kana...'!$C$120:$K$214</definedName>
    <definedName name="_xlnm._FilterDatabase" localSheetId="5" hidden="1">'202503105 - SO 101.5 Přís...'!$C$121:$K$204</definedName>
    <definedName name="_xlnm._FilterDatabase" localSheetId="6" hidden="1">'202503106 - SO 401.1 Veře...'!$C$117:$K$122</definedName>
    <definedName name="_xlnm._FilterDatabase" localSheetId="7" hidden="1">'202503107 - SO 401.2 Veře...'!$C$117:$K$122</definedName>
    <definedName name="_xlnm._FilterDatabase" localSheetId="8" hidden="1">'202503108 - VRN'!$C$121:$K$151</definedName>
    <definedName name="_xlnm.Print_Titles" localSheetId="1">'202503101 - SO 101.1 Chod...'!$124:$124</definedName>
    <definedName name="_xlnm.Print_Titles" localSheetId="2">'202503102 - SO 101.2 Chod...'!$121:$121</definedName>
    <definedName name="_xlnm.Print_Titles" localSheetId="3">'202503103 - SO 101.3 Stav...'!$119:$119</definedName>
    <definedName name="_xlnm.Print_Titles" localSheetId="4">'202503104 - SO 101.4 Kana...'!$120:$120</definedName>
    <definedName name="_xlnm.Print_Titles" localSheetId="5">'202503105 - SO 101.5 Přís...'!$121:$121</definedName>
    <definedName name="_xlnm.Print_Titles" localSheetId="6">'202503106 - SO 401.1 Veře...'!$117:$117</definedName>
    <definedName name="_xlnm.Print_Titles" localSheetId="7">'202503107 - SO 401.2 Veře...'!$117:$117</definedName>
    <definedName name="_xlnm.Print_Titles" localSheetId="8">'202503108 - VRN'!$121:$121</definedName>
    <definedName name="_xlnm.Print_Titles" localSheetId="0">'Rekapitulace stavby'!$92:$92</definedName>
    <definedName name="_xlnm.Print_Area" localSheetId="1">'202503101 - SO 101.1 Chod...'!$C$4:$J$76,'202503101 - SO 101.1 Chod...'!$C$82:$J$106,'202503101 - SO 101.1 Chod...'!$C$112:$K$299</definedName>
    <definedName name="_xlnm.Print_Area" localSheetId="2">'202503102 - SO 101.2 Chod...'!$C$4:$J$76,'202503102 - SO 101.2 Chod...'!$C$82:$J$103,'202503102 - SO 101.2 Chod...'!$C$109:$K$243</definedName>
    <definedName name="_xlnm.Print_Area" localSheetId="3">'202503103 - SO 101.3 Stav...'!$C$4:$J$76,'202503103 - SO 101.3 Stav...'!$C$82:$J$101,'202503103 - SO 101.3 Stav...'!$C$107:$K$143</definedName>
    <definedName name="_xlnm.Print_Area" localSheetId="4">'202503104 - SO 101.4 Kana...'!$C$4:$J$76,'202503104 - SO 101.4 Kana...'!$C$82:$J$102,'202503104 - SO 101.4 Kana...'!$C$108:$K$214</definedName>
    <definedName name="_xlnm.Print_Area" localSheetId="5">'202503105 - SO 101.5 Přís...'!$C$4:$J$76,'202503105 - SO 101.5 Přís...'!$C$82:$J$103,'202503105 - SO 101.5 Přís...'!$C$109:$K$204</definedName>
    <definedName name="_xlnm.Print_Area" localSheetId="6">'202503106 - SO 401.1 Veře...'!$C$4:$J$76,'202503106 - SO 401.1 Veře...'!$C$82:$J$99,'202503106 - SO 401.1 Veře...'!$C$105:$K$122</definedName>
    <definedName name="_xlnm.Print_Area" localSheetId="7">'202503107 - SO 401.2 Veře...'!$C$4:$J$76,'202503107 - SO 401.2 Veře...'!$C$82:$J$99,'202503107 - SO 401.2 Veře...'!$C$105:$K$122</definedName>
    <definedName name="_xlnm.Print_Area" localSheetId="8">'202503108 - VRN'!$C$4:$J$76,'202503108 - VRN'!$C$82:$J$103,'202503108 - VRN'!$C$109:$K$151</definedName>
    <definedName name="_xlnm.Print_Area" localSheetId="0">'Rekapitulace stavby'!$D$4:$AO$76,'Rekapitulace stavby'!$C$82:$AQ$103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7" i="9" l="1"/>
  <c r="J36" i="9"/>
  <c r="AY102" i="1"/>
  <c r="J35" i="9"/>
  <c r="AX102" i="1"/>
  <c r="BI150" i="9"/>
  <c r="BH150" i="9"/>
  <c r="BG150" i="9"/>
  <c r="BF150" i="9"/>
  <c r="T150" i="9"/>
  <c r="T149" i="9"/>
  <c r="R150" i="9"/>
  <c r="R149" i="9"/>
  <c r="P150" i="9"/>
  <c r="P149" i="9"/>
  <c r="BI147" i="9"/>
  <c r="BH147" i="9"/>
  <c r="BG147" i="9"/>
  <c r="BF147" i="9"/>
  <c r="T147" i="9"/>
  <c r="T146" i="9" s="1"/>
  <c r="R147" i="9"/>
  <c r="R146" i="9"/>
  <c r="P147" i="9"/>
  <c r="P146" i="9"/>
  <c r="BI144" i="9"/>
  <c r="BH144" i="9"/>
  <c r="BG144" i="9"/>
  <c r="BF144" i="9"/>
  <c r="T144" i="9"/>
  <c r="T143" i="9" s="1"/>
  <c r="R144" i="9"/>
  <c r="R143" i="9"/>
  <c r="P144" i="9"/>
  <c r="P143" i="9"/>
  <c r="BI141" i="9"/>
  <c r="BH141" i="9"/>
  <c r="BG141" i="9"/>
  <c r="BF141" i="9"/>
  <c r="T141" i="9"/>
  <c r="R141" i="9"/>
  <c r="P141" i="9"/>
  <c r="BI139" i="9"/>
  <c r="BH139" i="9"/>
  <c r="BG139" i="9"/>
  <c r="BF139" i="9"/>
  <c r="T139" i="9"/>
  <c r="R139" i="9"/>
  <c r="P139" i="9"/>
  <c r="BI136" i="9"/>
  <c r="BH136" i="9"/>
  <c r="BG136" i="9"/>
  <c r="BF136" i="9"/>
  <c r="T136" i="9"/>
  <c r="R136" i="9"/>
  <c r="P136" i="9"/>
  <c r="BI134" i="9"/>
  <c r="BH134" i="9"/>
  <c r="BG134" i="9"/>
  <c r="BF134" i="9"/>
  <c r="T134" i="9"/>
  <c r="R134" i="9"/>
  <c r="P134" i="9"/>
  <c r="BI132" i="9"/>
  <c r="BH132" i="9"/>
  <c r="BG132" i="9"/>
  <c r="BF132" i="9"/>
  <c r="T132" i="9"/>
  <c r="R132" i="9"/>
  <c r="P132" i="9"/>
  <c r="BI129" i="9"/>
  <c r="BH129" i="9"/>
  <c r="BG129" i="9"/>
  <c r="BF129" i="9"/>
  <c r="T129" i="9"/>
  <c r="R129" i="9"/>
  <c r="P129" i="9"/>
  <c r="BI127" i="9"/>
  <c r="BH127" i="9"/>
  <c r="BG127" i="9"/>
  <c r="BF127" i="9"/>
  <c r="T127" i="9"/>
  <c r="R127" i="9"/>
  <c r="P127" i="9"/>
  <c r="BI125" i="9"/>
  <c r="BH125" i="9"/>
  <c r="BG125" i="9"/>
  <c r="BF125" i="9"/>
  <c r="T125" i="9"/>
  <c r="R125" i="9"/>
  <c r="P125" i="9"/>
  <c r="F116" i="9"/>
  <c r="E114" i="9"/>
  <c r="F89" i="9"/>
  <c r="E87" i="9"/>
  <c r="J24" i="9"/>
  <c r="E24" i="9"/>
  <c r="J92" i="9" s="1"/>
  <c r="J23" i="9"/>
  <c r="J21" i="9"/>
  <c r="E21" i="9"/>
  <c r="J118" i="9" s="1"/>
  <c r="J20" i="9"/>
  <c r="J18" i="9"/>
  <c r="E18" i="9"/>
  <c r="F92" i="9" s="1"/>
  <c r="J17" i="9"/>
  <c r="J15" i="9"/>
  <c r="E15" i="9"/>
  <c r="F118" i="9"/>
  <c r="J14" i="9"/>
  <c r="J12" i="9"/>
  <c r="J116" i="9" s="1"/>
  <c r="E7" i="9"/>
  <c r="E112" i="9"/>
  <c r="J37" i="8"/>
  <c r="J36" i="8"/>
  <c r="AY101" i="1" s="1"/>
  <c r="J35" i="8"/>
  <c r="AX101" i="1"/>
  <c r="BI121" i="8"/>
  <c r="BH121" i="8"/>
  <c r="BG121" i="8"/>
  <c r="BF121" i="8"/>
  <c r="T121" i="8"/>
  <c r="T120" i="8" s="1"/>
  <c r="T119" i="8" s="1"/>
  <c r="T118" i="8" s="1"/>
  <c r="R121" i="8"/>
  <c r="R120" i="8" s="1"/>
  <c r="R119" i="8" s="1"/>
  <c r="R118" i="8" s="1"/>
  <c r="P121" i="8"/>
  <c r="P120" i="8"/>
  <c r="P119" i="8" s="1"/>
  <c r="P118" i="8" s="1"/>
  <c r="AU101" i="1" s="1"/>
  <c r="F112" i="8"/>
  <c r="E110" i="8"/>
  <c r="F89" i="8"/>
  <c r="E87" i="8"/>
  <c r="J24" i="8"/>
  <c r="E24" i="8"/>
  <c r="J115" i="8"/>
  <c r="J23" i="8"/>
  <c r="J21" i="8"/>
  <c r="E21" i="8"/>
  <c r="J114" i="8"/>
  <c r="J20" i="8"/>
  <c r="J18" i="8"/>
  <c r="E18" i="8"/>
  <c r="F115" i="8" s="1"/>
  <c r="J17" i="8"/>
  <c r="J15" i="8"/>
  <c r="E15" i="8"/>
  <c r="F91" i="8"/>
  <c r="J14" i="8"/>
  <c r="J12" i="8"/>
  <c r="J112" i="8" s="1"/>
  <c r="E7" i="8"/>
  <c r="E108" i="8" s="1"/>
  <c r="J37" i="7"/>
  <c r="J36" i="7"/>
  <c r="AY100" i="1" s="1"/>
  <c r="J35" i="7"/>
  <c r="AX100" i="1" s="1"/>
  <c r="BI121" i="7"/>
  <c r="BH121" i="7"/>
  <c r="BG121" i="7"/>
  <c r="BF121" i="7"/>
  <c r="T121" i="7"/>
  <c r="T120" i="7"/>
  <c r="T119" i="7" s="1"/>
  <c r="T118" i="7" s="1"/>
  <c r="R121" i="7"/>
  <c r="R120" i="7" s="1"/>
  <c r="R119" i="7" s="1"/>
  <c r="R118" i="7" s="1"/>
  <c r="P121" i="7"/>
  <c r="P120" i="7"/>
  <c r="P119" i="7" s="1"/>
  <c r="P118" i="7" s="1"/>
  <c r="AU100" i="1" s="1"/>
  <c r="F112" i="7"/>
  <c r="E110" i="7"/>
  <c r="F89" i="7"/>
  <c r="E87" i="7"/>
  <c r="J24" i="7"/>
  <c r="E24" i="7"/>
  <c r="J115" i="7" s="1"/>
  <c r="J23" i="7"/>
  <c r="J21" i="7"/>
  <c r="E21" i="7"/>
  <c r="J114" i="7"/>
  <c r="J20" i="7"/>
  <c r="J18" i="7"/>
  <c r="E18" i="7"/>
  <c r="F92" i="7" s="1"/>
  <c r="J17" i="7"/>
  <c r="J15" i="7"/>
  <c r="E15" i="7"/>
  <c r="F114" i="7" s="1"/>
  <c r="J14" i="7"/>
  <c r="J12" i="7"/>
  <c r="J112" i="7" s="1"/>
  <c r="E7" i="7"/>
  <c r="E108" i="7" s="1"/>
  <c r="J37" i="6"/>
  <c r="J36" i="6"/>
  <c r="AY99" i="1" s="1"/>
  <c r="J35" i="6"/>
  <c r="AX99" i="1" s="1"/>
  <c r="BI203" i="6"/>
  <c r="BH203" i="6"/>
  <c r="BG203" i="6"/>
  <c r="BF203" i="6"/>
  <c r="T203" i="6"/>
  <c r="T202" i="6"/>
  <c r="R203" i="6"/>
  <c r="R202" i="6"/>
  <c r="P203" i="6"/>
  <c r="P202" i="6" s="1"/>
  <c r="BI199" i="6"/>
  <c r="BH199" i="6"/>
  <c r="BG199" i="6"/>
  <c r="BF199" i="6"/>
  <c r="T199" i="6"/>
  <c r="R199" i="6"/>
  <c r="P199" i="6"/>
  <c r="BI195" i="6"/>
  <c r="BH195" i="6"/>
  <c r="BG195" i="6"/>
  <c r="BF195" i="6"/>
  <c r="T195" i="6"/>
  <c r="R195" i="6"/>
  <c r="P195" i="6"/>
  <c r="BI192" i="6"/>
  <c r="BH192" i="6"/>
  <c r="BG192" i="6"/>
  <c r="BF192" i="6"/>
  <c r="T192" i="6"/>
  <c r="R192" i="6"/>
  <c r="P192" i="6"/>
  <c r="BI187" i="6"/>
  <c r="BH187" i="6"/>
  <c r="BG187" i="6"/>
  <c r="BF187" i="6"/>
  <c r="T187" i="6"/>
  <c r="R187" i="6"/>
  <c r="P187" i="6"/>
  <c r="BI183" i="6"/>
  <c r="BH183" i="6"/>
  <c r="BG183" i="6"/>
  <c r="BF183" i="6"/>
  <c r="T183" i="6"/>
  <c r="R183" i="6"/>
  <c r="P183" i="6"/>
  <c r="BI179" i="6"/>
  <c r="BH179" i="6"/>
  <c r="BG179" i="6"/>
  <c r="BF179" i="6"/>
  <c r="T179" i="6"/>
  <c r="R179" i="6"/>
  <c r="P179" i="6"/>
  <c r="BI175" i="6"/>
  <c r="BH175" i="6"/>
  <c r="BG175" i="6"/>
  <c r="BF175" i="6"/>
  <c r="T175" i="6"/>
  <c r="R175" i="6"/>
  <c r="P175" i="6"/>
  <c r="BI172" i="6"/>
  <c r="BH172" i="6"/>
  <c r="BG172" i="6"/>
  <c r="BF172" i="6"/>
  <c r="T172" i="6"/>
  <c r="R172" i="6"/>
  <c r="P172" i="6"/>
  <c r="BI168" i="6"/>
  <c r="BH168" i="6"/>
  <c r="BG168" i="6"/>
  <c r="BF168" i="6"/>
  <c r="T168" i="6"/>
  <c r="R168" i="6"/>
  <c r="P168" i="6"/>
  <c r="BI163" i="6"/>
  <c r="BH163" i="6"/>
  <c r="BG163" i="6"/>
  <c r="BF163" i="6"/>
  <c r="T163" i="6"/>
  <c r="R163" i="6"/>
  <c r="P163" i="6"/>
  <c r="BI159" i="6"/>
  <c r="BH159" i="6"/>
  <c r="BG159" i="6"/>
  <c r="BF159" i="6"/>
  <c r="T159" i="6"/>
  <c r="R159" i="6"/>
  <c r="P159" i="6"/>
  <c r="BI155" i="6"/>
  <c r="BH155" i="6"/>
  <c r="BG155" i="6"/>
  <c r="BF155" i="6"/>
  <c r="T155" i="6"/>
  <c r="R155" i="6"/>
  <c r="P155" i="6"/>
  <c r="BI151" i="6"/>
  <c r="BH151" i="6"/>
  <c r="BG151" i="6"/>
  <c r="BF151" i="6"/>
  <c r="T151" i="6"/>
  <c r="R151" i="6"/>
  <c r="P151" i="6"/>
  <c r="BI147" i="6"/>
  <c r="BH147" i="6"/>
  <c r="BG147" i="6"/>
  <c r="BF147" i="6"/>
  <c r="T147" i="6"/>
  <c r="R147" i="6"/>
  <c r="P147" i="6"/>
  <c r="BI143" i="6"/>
  <c r="BH143" i="6"/>
  <c r="BG143" i="6"/>
  <c r="BF143" i="6"/>
  <c r="T143" i="6"/>
  <c r="R143" i="6"/>
  <c r="P143" i="6"/>
  <c r="BI140" i="6"/>
  <c r="BH140" i="6"/>
  <c r="BG140" i="6"/>
  <c r="BF140" i="6"/>
  <c r="T140" i="6"/>
  <c r="R140" i="6"/>
  <c r="P140" i="6"/>
  <c r="BI137" i="6"/>
  <c r="BH137" i="6"/>
  <c r="BG137" i="6"/>
  <c r="BF137" i="6"/>
  <c r="T137" i="6"/>
  <c r="R137" i="6"/>
  <c r="P137" i="6"/>
  <c r="BI134" i="6"/>
  <c r="BH134" i="6"/>
  <c r="BG134" i="6"/>
  <c r="BF134" i="6"/>
  <c r="T134" i="6"/>
  <c r="R134" i="6"/>
  <c r="P134" i="6"/>
  <c r="BI131" i="6"/>
  <c r="BH131" i="6"/>
  <c r="BG131" i="6"/>
  <c r="BF131" i="6"/>
  <c r="F34" i="6" s="1"/>
  <c r="T131" i="6"/>
  <c r="R131" i="6"/>
  <c r="P131" i="6"/>
  <c r="BI128" i="6"/>
  <c r="BH128" i="6"/>
  <c r="BG128" i="6"/>
  <c r="BF128" i="6"/>
  <c r="T128" i="6"/>
  <c r="R128" i="6"/>
  <c r="P128" i="6"/>
  <c r="BI125" i="6"/>
  <c r="BH125" i="6"/>
  <c r="BG125" i="6"/>
  <c r="BF125" i="6"/>
  <c r="T125" i="6"/>
  <c r="R125" i="6"/>
  <c r="P125" i="6"/>
  <c r="F116" i="6"/>
  <c r="E114" i="6"/>
  <c r="F89" i="6"/>
  <c r="E87" i="6"/>
  <c r="J24" i="6"/>
  <c r="E24" i="6"/>
  <c r="J92" i="6"/>
  <c r="J23" i="6"/>
  <c r="J21" i="6"/>
  <c r="E21" i="6"/>
  <c r="J118" i="6" s="1"/>
  <c r="J20" i="6"/>
  <c r="J18" i="6"/>
  <c r="E18" i="6"/>
  <c r="F119" i="6"/>
  <c r="J17" i="6"/>
  <c r="J15" i="6"/>
  <c r="E15" i="6"/>
  <c r="F118" i="6"/>
  <c r="J14" i="6"/>
  <c r="J12" i="6"/>
  <c r="J116" i="6"/>
  <c r="E7" i="6"/>
  <c r="E112" i="6"/>
  <c r="J37" i="5"/>
  <c r="J36" i="5"/>
  <c r="AY98" i="1"/>
  <c r="J35" i="5"/>
  <c r="AX98" i="1"/>
  <c r="BI212" i="5"/>
  <c r="BH212" i="5"/>
  <c r="BG212" i="5"/>
  <c r="BF212" i="5"/>
  <c r="T212" i="5"/>
  <c r="R212" i="5"/>
  <c r="P212" i="5"/>
  <c r="BI208" i="5"/>
  <c r="BH208" i="5"/>
  <c r="BG208" i="5"/>
  <c r="BF208" i="5"/>
  <c r="T208" i="5"/>
  <c r="R208" i="5"/>
  <c r="P208" i="5"/>
  <c r="BI205" i="5"/>
  <c r="BH205" i="5"/>
  <c r="BG205" i="5"/>
  <c r="BF205" i="5"/>
  <c r="T205" i="5"/>
  <c r="R205" i="5"/>
  <c r="P205" i="5"/>
  <c r="BI202" i="5"/>
  <c r="BH202" i="5"/>
  <c r="BG202" i="5"/>
  <c r="BF202" i="5"/>
  <c r="T202" i="5"/>
  <c r="T201" i="5" s="1"/>
  <c r="R202" i="5"/>
  <c r="R201" i="5"/>
  <c r="P202" i="5"/>
  <c r="P201" i="5"/>
  <c r="BI199" i="5"/>
  <c r="BH199" i="5"/>
  <c r="BG199" i="5"/>
  <c r="BF199" i="5"/>
  <c r="T199" i="5"/>
  <c r="R199" i="5"/>
  <c r="P199" i="5"/>
  <c r="BI197" i="5"/>
  <c r="BH197" i="5"/>
  <c r="BG197" i="5"/>
  <c r="BF197" i="5"/>
  <c r="T197" i="5"/>
  <c r="R197" i="5"/>
  <c r="P197" i="5"/>
  <c r="BI195" i="5"/>
  <c r="BH195" i="5"/>
  <c r="BG195" i="5"/>
  <c r="BF195" i="5"/>
  <c r="T195" i="5"/>
  <c r="R195" i="5"/>
  <c r="P195" i="5"/>
  <c r="BI193" i="5"/>
  <c r="BH193" i="5"/>
  <c r="BG193" i="5"/>
  <c r="BF193" i="5"/>
  <c r="T193" i="5"/>
  <c r="R193" i="5"/>
  <c r="P193" i="5"/>
  <c r="BI191" i="5"/>
  <c r="BH191" i="5"/>
  <c r="BG191" i="5"/>
  <c r="BF191" i="5"/>
  <c r="T191" i="5"/>
  <c r="R191" i="5"/>
  <c r="P191" i="5"/>
  <c r="BI189" i="5"/>
  <c r="BH189" i="5"/>
  <c r="BG189" i="5"/>
  <c r="BF189" i="5"/>
  <c r="T189" i="5"/>
  <c r="R189" i="5"/>
  <c r="P189" i="5"/>
  <c r="BI187" i="5"/>
  <c r="BH187" i="5"/>
  <c r="BG187" i="5"/>
  <c r="BF187" i="5"/>
  <c r="T187" i="5"/>
  <c r="R187" i="5"/>
  <c r="P187" i="5"/>
  <c r="BI185" i="5"/>
  <c r="BH185" i="5"/>
  <c r="BG185" i="5"/>
  <c r="BF185" i="5"/>
  <c r="T185" i="5"/>
  <c r="R185" i="5"/>
  <c r="P185" i="5"/>
  <c r="BI183" i="5"/>
  <c r="BH183" i="5"/>
  <c r="BG183" i="5"/>
  <c r="BF183" i="5"/>
  <c r="T183" i="5"/>
  <c r="R183" i="5"/>
  <c r="P183" i="5"/>
  <c r="BI181" i="5"/>
  <c r="BH181" i="5"/>
  <c r="BG181" i="5"/>
  <c r="BF181" i="5"/>
  <c r="T181" i="5"/>
  <c r="R181" i="5"/>
  <c r="P181" i="5"/>
  <c r="BI179" i="5"/>
  <c r="BH179" i="5"/>
  <c r="BG179" i="5"/>
  <c r="BF179" i="5"/>
  <c r="T179" i="5"/>
  <c r="R179" i="5"/>
  <c r="P179" i="5"/>
  <c r="BI177" i="5"/>
  <c r="BH177" i="5"/>
  <c r="BG177" i="5"/>
  <c r="BF177" i="5"/>
  <c r="T177" i="5"/>
  <c r="R177" i="5"/>
  <c r="P177" i="5"/>
  <c r="BI175" i="5"/>
  <c r="BH175" i="5"/>
  <c r="BG175" i="5"/>
  <c r="BF175" i="5"/>
  <c r="T175" i="5"/>
  <c r="R175" i="5"/>
  <c r="P175" i="5"/>
  <c r="BI173" i="5"/>
  <c r="BH173" i="5"/>
  <c r="BG173" i="5"/>
  <c r="BF173" i="5"/>
  <c r="T173" i="5"/>
  <c r="R173" i="5"/>
  <c r="P173" i="5"/>
  <c r="BI171" i="5"/>
  <c r="BH171" i="5"/>
  <c r="BG171" i="5"/>
  <c r="BF171" i="5"/>
  <c r="T171" i="5"/>
  <c r="R171" i="5"/>
  <c r="P171" i="5"/>
  <c r="BI169" i="5"/>
  <c r="BH169" i="5"/>
  <c r="BG169" i="5"/>
  <c r="BF169" i="5"/>
  <c r="T169" i="5"/>
  <c r="R169" i="5"/>
  <c r="P169" i="5"/>
  <c r="BI167" i="5"/>
  <c r="BH167" i="5"/>
  <c r="BG167" i="5"/>
  <c r="BF167" i="5"/>
  <c r="T167" i="5"/>
  <c r="R167" i="5"/>
  <c r="P167" i="5"/>
  <c r="BI164" i="5"/>
  <c r="BH164" i="5"/>
  <c r="BG164" i="5"/>
  <c r="BF164" i="5"/>
  <c r="T164" i="5"/>
  <c r="R164" i="5"/>
  <c r="P164" i="5"/>
  <c r="BI161" i="5"/>
  <c r="BH161" i="5"/>
  <c r="BG161" i="5"/>
  <c r="BF161" i="5"/>
  <c r="T161" i="5"/>
  <c r="R161" i="5"/>
  <c r="P161" i="5"/>
  <c r="BI158" i="5"/>
  <c r="BH158" i="5"/>
  <c r="BG158" i="5"/>
  <c r="BF158" i="5"/>
  <c r="T158" i="5"/>
  <c r="R158" i="5"/>
  <c r="P158" i="5"/>
  <c r="BI155" i="5"/>
  <c r="BH155" i="5"/>
  <c r="BG155" i="5"/>
  <c r="BF155" i="5"/>
  <c r="T155" i="5"/>
  <c r="R155" i="5"/>
  <c r="P155" i="5"/>
  <c r="BI152" i="5"/>
  <c r="BH152" i="5"/>
  <c r="BG152" i="5"/>
  <c r="BF152" i="5"/>
  <c r="T152" i="5"/>
  <c r="R152" i="5"/>
  <c r="P152" i="5"/>
  <c r="BI149" i="5"/>
  <c r="BH149" i="5"/>
  <c r="BG149" i="5"/>
  <c r="BF149" i="5"/>
  <c r="T149" i="5"/>
  <c r="R149" i="5"/>
  <c r="P149" i="5"/>
  <c r="BI146" i="5"/>
  <c r="BH146" i="5"/>
  <c r="BG146" i="5"/>
  <c r="BF146" i="5"/>
  <c r="T146" i="5"/>
  <c r="R146" i="5"/>
  <c r="P146" i="5"/>
  <c r="BI142" i="5"/>
  <c r="BH142" i="5"/>
  <c r="BG142" i="5"/>
  <c r="BF142" i="5"/>
  <c r="T142" i="5"/>
  <c r="R142" i="5"/>
  <c r="P142" i="5"/>
  <c r="BI139" i="5"/>
  <c r="BH139" i="5"/>
  <c r="BG139" i="5"/>
  <c r="BF139" i="5"/>
  <c r="T139" i="5"/>
  <c r="R139" i="5"/>
  <c r="P139" i="5"/>
  <c r="BI136" i="5"/>
  <c r="BH136" i="5"/>
  <c r="BG136" i="5"/>
  <c r="BF136" i="5"/>
  <c r="T136" i="5"/>
  <c r="R136" i="5"/>
  <c r="P136" i="5"/>
  <c r="BI133" i="5"/>
  <c r="BH133" i="5"/>
  <c r="BG133" i="5"/>
  <c r="BF133" i="5"/>
  <c r="T133" i="5"/>
  <c r="R133" i="5"/>
  <c r="P133" i="5"/>
  <c r="BI130" i="5"/>
  <c r="BH130" i="5"/>
  <c r="BG130" i="5"/>
  <c r="BF130" i="5"/>
  <c r="T130" i="5"/>
  <c r="R130" i="5"/>
  <c r="P130" i="5"/>
  <c r="BI127" i="5"/>
  <c r="BH127" i="5"/>
  <c r="BG127" i="5"/>
  <c r="BF127" i="5"/>
  <c r="T127" i="5"/>
  <c r="R127" i="5"/>
  <c r="P127" i="5"/>
  <c r="BI124" i="5"/>
  <c r="BH124" i="5"/>
  <c r="BG124" i="5"/>
  <c r="BF124" i="5"/>
  <c r="T124" i="5"/>
  <c r="R124" i="5"/>
  <c r="P124" i="5"/>
  <c r="F115" i="5"/>
  <c r="E113" i="5"/>
  <c r="F89" i="5"/>
  <c r="E87" i="5"/>
  <c r="J24" i="5"/>
  <c r="E24" i="5"/>
  <c r="J118" i="5" s="1"/>
  <c r="J23" i="5"/>
  <c r="J21" i="5"/>
  <c r="E21" i="5"/>
  <c r="J117" i="5"/>
  <c r="J20" i="5"/>
  <c r="J18" i="5"/>
  <c r="E18" i="5"/>
  <c r="F92" i="5" s="1"/>
  <c r="J17" i="5"/>
  <c r="J15" i="5"/>
  <c r="E15" i="5"/>
  <c r="F91" i="5" s="1"/>
  <c r="J14" i="5"/>
  <c r="J12" i="5"/>
  <c r="J89" i="5" s="1"/>
  <c r="E7" i="5"/>
  <c r="E111" i="5" s="1"/>
  <c r="J37" i="4"/>
  <c r="J36" i="4"/>
  <c r="AY97" i="1" s="1"/>
  <c r="J35" i="4"/>
  <c r="AX97" i="1" s="1"/>
  <c r="BI141" i="4"/>
  <c r="BH141" i="4"/>
  <c r="BG141" i="4"/>
  <c r="BF141" i="4"/>
  <c r="T141" i="4"/>
  <c r="T140" i="4"/>
  <c r="R141" i="4"/>
  <c r="R140" i="4"/>
  <c r="P141" i="4"/>
  <c r="P140" i="4" s="1"/>
  <c r="BI138" i="4"/>
  <c r="BH138" i="4"/>
  <c r="BG138" i="4"/>
  <c r="BF138" i="4"/>
  <c r="T138" i="4"/>
  <c r="T137" i="4"/>
  <c r="R138" i="4"/>
  <c r="R137" i="4"/>
  <c r="P138" i="4"/>
  <c r="P137" i="4"/>
  <c r="BI134" i="4"/>
  <c r="BH134" i="4"/>
  <c r="BG134" i="4"/>
  <c r="BF134" i="4"/>
  <c r="T134" i="4"/>
  <c r="R134" i="4"/>
  <c r="P134" i="4"/>
  <c r="BI131" i="4"/>
  <c r="BH131" i="4"/>
  <c r="BG131" i="4"/>
  <c r="BF131" i="4"/>
  <c r="T131" i="4"/>
  <c r="R131" i="4"/>
  <c r="P131" i="4"/>
  <c r="BI128" i="4"/>
  <c r="BH128" i="4"/>
  <c r="BG128" i="4"/>
  <c r="BF128" i="4"/>
  <c r="T128" i="4"/>
  <c r="R128" i="4"/>
  <c r="P128" i="4"/>
  <c r="BI125" i="4"/>
  <c r="BH125" i="4"/>
  <c r="BG125" i="4"/>
  <c r="BF125" i="4"/>
  <c r="T125" i="4"/>
  <c r="R125" i="4"/>
  <c r="P125" i="4"/>
  <c r="BI123" i="4"/>
  <c r="BH123" i="4"/>
  <c r="BG123" i="4"/>
  <c r="BF123" i="4"/>
  <c r="T123" i="4"/>
  <c r="R123" i="4"/>
  <c r="P123" i="4"/>
  <c r="F114" i="4"/>
  <c r="E112" i="4"/>
  <c r="F89" i="4"/>
  <c r="E87" i="4"/>
  <c r="J24" i="4"/>
  <c r="E24" i="4"/>
  <c r="J117" i="4" s="1"/>
  <c r="J23" i="4"/>
  <c r="J21" i="4"/>
  <c r="E21" i="4"/>
  <c r="J91" i="4"/>
  <c r="J20" i="4"/>
  <c r="J18" i="4"/>
  <c r="E18" i="4"/>
  <c r="F117" i="4" s="1"/>
  <c r="J17" i="4"/>
  <c r="J15" i="4"/>
  <c r="E15" i="4"/>
  <c r="F116" i="4" s="1"/>
  <c r="J14" i="4"/>
  <c r="J12" i="4"/>
  <c r="J114" i="4" s="1"/>
  <c r="E7" i="4"/>
  <c r="E110" i="4" s="1"/>
  <c r="J37" i="3"/>
  <c r="J36" i="3"/>
  <c r="AY96" i="1" s="1"/>
  <c r="J35" i="3"/>
  <c r="AX96" i="1" s="1"/>
  <c r="BI242" i="3"/>
  <c r="BH242" i="3"/>
  <c r="BG242" i="3"/>
  <c r="BF242" i="3"/>
  <c r="T242" i="3"/>
  <c r="T241" i="3"/>
  <c r="R242" i="3"/>
  <c r="R241" i="3"/>
  <c r="P242" i="3"/>
  <c r="P241" i="3" s="1"/>
  <c r="BI237" i="3"/>
  <c r="BH237" i="3"/>
  <c r="BG237" i="3"/>
  <c r="BF237" i="3"/>
  <c r="T237" i="3"/>
  <c r="R237" i="3"/>
  <c r="P237" i="3"/>
  <c r="BI234" i="3"/>
  <c r="BH234" i="3"/>
  <c r="BG234" i="3"/>
  <c r="BF234" i="3"/>
  <c r="T234" i="3"/>
  <c r="R234" i="3"/>
  <c r="P234" i="3"/>
  <c r="BI231" i="3"/>
  <c r="BH231" i="3"/>
  <c r="BG231" i="3"/>
  <c r="BF231" i="3"/>
  <c r="T231" i="3"/>
  <c r="R231" i="3"/>
  <c r="P231" i="3"/>
  <c r="BI228" i="3"/>
  <c r="BH228" i="3"/>
  <c r="BG228" i="3"/>
  <c r="BF228" i="3"/>
  <c r="T228" i="3"/>
  <c r="R228" i="3"/>
  <c r="P228" i="3"/>
  <c r="BI225" i="3"/>
  <c r="BH225" i="3"/>
  <c r="BG225" i="3"/>
  <c r="BF225" i="3"/>
  <c r="T225" i="3"/>
  <c r="R225" i="3"/>
  <c r="P225" i="3"/>
  <c r="BI223" i="3"/>
  <c r="BH223" i="3"/>
  <c r="BG223" i="3"/>
  <c r="BF223" i="3"/>
  <c r="T223" i="3"/>
  <c r="R223" i="3"/>
  <c r="P223" i="3"/>
  <c r="BI220" i="3"/>
  <c r="BH220" i="3"/>
  <c r="BG220" i="3"/>
  <c r="BF220" i="3"/>
  <c r="T220" i="3"/>
  <c r="R220" i="3"/>
  <c r="P220" i="3"/>
  <c r="BI217" i="3"/>
  <c r="BH217" i="3"/>
  <c r="BG217" i="3"/>
  <c r="BF217" i="3"/>
  <c r="T217" i="3"/>
  <c r="R217" i="3"/>
  <c r="P217" i="3"/>
  <c r="BI214" i="3"/>
  <c r="BH214" i="3"/>
  <c r="BG214" i="3"/>
  <c r="BF214" i="3"/>
  <c r="T214" i="3"/>
  <c r="R214" i="3"/>
  <c r="P214" i="3"/>
  <c r="BI210" i="3"/>
  <c r="BH210" i="3"/>
  <c r="BG210" i="3"/>
  <c r="BF210" i="3"/>
  <c r="T210" i="3"/>
  <c r="R210" i="3"/>
  <c r="P210" i="3"/>
  <c r="BI207" i="3"/>
  <c r="BH207" i="3"/>
  <c r="BG207" i="3"/>
  <c r="BF207" i="3"/>
  <c r="T207" i="3"/>
  <c r="R207" i="3"/>
  <c r="P207" i="3"/>
  <c r="BI204" i="3"/>
  <c r="BH204" i="3"/>
  <c r="BG204" i="3"/>
  <c r="BF204" i="3"/>
  <c r="T204" i="3"/>
  <c r="R204" i="3"/>
  <c r="P204" i="3"/>
  <c r="BI201" i="3"/>
  <c r="BH201" i="3"/>
  <c r="BG201" i="3"/>
  <c r="BF201" i="3"/>
  <c r="T201" i="3"/>
  <c r="R201" i="3"/>
  <c r="P201" i="3"/>
  <c r="BI198" i="3"/>
  <c r="BH198" i="3"/>
  <c r="BG198" i="3"/>
  <c r="BF198" i="3"/>
  <c r="T198" i="3"/>
  <c r="R198" i="3"/>
  <c r="P198" i="3"/>
  <c r="BI195" i="3"/>
  <c r="BH195" i="3"/>
  <c r="BG195" i="3"/>
  <c r="BF195" i="3"/>
  <c r="T195" i="3"/>
  <c r="R195" i="3"/>
  <c r="P195" i="3"/>
  <c r="BI193" i="3"/>
  <c r="BH193" i="3"/>
  <c r="BG193" i="3"/>
  <c r="BF193" i="3"/>
  <c r="T193" i="3"/>
  <c r="R193" i="3"/>
  <c r="P193" i="3"/>
  <c r="BI190" i="3"/>
  <c r="BH190" i="3"/>
  <c r="BG190" i="3"/>
  <c r="BF190" i="3"/>
  <c r="T190" i="3"/>
  <c r="R190" i="3"/>
  <c r="P190" i="3"/>
  <c r="BI187" i="3"/>
  <c r="BH187" i="3"/>
  <c r="BG187" i="3"/>
  <c r="BF187" i="3"/>
  <c r="T187" i="3"/>
  <c r="R187" i="3"/>
  <c r="P187" i="3"/>
  <c r="BI185" i="3"/>
  <c r="BH185" i="3"/>
  <c r="BG185" i="3"/>
  <c r="BF185" i="3"/>
  <c r="T185" i="3"/>
  <c r="R185" i="3"/>
  <c r="P185" i="3"/>
  <c r="BI183" i="3"/>
  <c r="BH183" i="3"/>
  <c r="BG183" i="3"/>
  <c r="BF183" i="3"/>
  <c r="T183" i="3"/>
  <c r="R183" i="3"/>
  <c r="P183" i="3"/>
  <c r="BI180" i="3"/>
  <c r="BH180" i="3"/>
  <c r="BG180" i="3"/>
  <c r="BF180" i="3"/>
  <c r="T180" i="3"/>
  <c r="R180" i="3"/>
  <c r="P180" i="3"/>
  <c r="BI176" i="3"/>
  <c r="BH176" i="3"/>
  <c r="BG176" i="3"/>
  <c r="BF176" i="3"/>
  <c r="T176" i="3"/>
  <c r="R176" i="3"/>
  <c r="P176" i="3"/>
  <c r="BI173" i="3"/>
  <c r="BH173" i="3"/>
  <c r="BG173" i="3"/>
  <c r="BF173" i="3"/>
  <c r="T173" i="3"/>
  <c r="R173" i="3"/>
  <c r="P173" i="3"/>
  <c r="BI170" i="3"/>
  <c r="BH170" i="3"/>
  <c r="BG170" i="3"/>
  <c r="BF170" i="3"/>
  <c r="T170" i="3"/>
  <c r="R170" i="3"/>
  <c r="P170" i="3"/>
  <c r="BI167" i="3"/>
  <c r="BH167" i="3"/>
  <c r="BG167" i="3"/>
  <c r="BF167" i="3"/>
  <c r="T167" i="3"/>
  <c r="R167" i="3"/>
  <c r="P167" i="3"/>
  <c r="BI164" i="3"/>
  <c r="BH164" i="3"/>
  <c r="BG164" i="3"/>
  <c r="BF164" i="3"/>
  <c r="T164" i="3"/>
  <c r="R164" i="3"/>
  <c r="P164" i="3"/>
  <c r="BI161" i="3"/>
  <c r="BH161" i="3"/>
  <c r="BG161" i="3"/>
  <c r="BF161" i="3"/>
  <c r="T161" i="3"/>
  <c r="R161" i="3"/>
  <c r="P161" i="3"/>
  <c r="BI158" i="3"/>
  <c r="BH158" i="3"/>
  <c r="BG158" i="3"/>
  <c r="BF158" i="3"/>
  <c r="T158" i="3"/>
  <c r="R158" i="3"/>
  <c r="P158" i="3"/>
  <c r="BI154" i="3"/>
  <c r="BH154" i="3"/>
  <c r="BG154" i="3"/>
  <c r="BF154" i="3"/>
  <c r="T154" i="3"/>
  <c r="R154" i="3"/>
  <c r="P154" i="3"/>
  <c r="BI151" i="3"/>
  <c r="BH151" i="3"/>
  <c r="BG151" i="3"/>
  <c r="BF151" i="3"/>
  <c r="T151" i="3"/>
  <c r="R151" i="3"/>
  <c r="P151" i="3"/>
  <c r="BI148" i="3"/>
  <c r="BH148" i="3"/>
  <c r="BG148" i="3"/>
  <c r="BF148" i="3"/>
  <c r="T148" i="3"/>
  <c r="R148" i="3"/>
  <c r="P148" i="3"/>
  <c r="BI145" i="3"/>
  <c r="BH145" i="3"/>
  <c r="BG145" i="3"/>
  <c r="BF145" i="3"/>
  <c r="T145" i="3"/>
  <c r="R145" i="3"/>
  <c r="P145" i="3"/>
  <c r="BI142" i="3"/>
  <c r="BH142" i="3"/>
  <c r="BG142" i="3"/>
  <c r="BF142" i="3"/>
  <c r="T142" i="3"/>
  <c r="R142" i="3"/>
  <c r="P142" i="3"/>
  <c r="BI139" i="3"/>
  <c r="BH139" i="3"/>
  <c r="BG139" i="3"/>
  <c r="BF139" i="3"/>
  <c r="T139" i="3"/>
  <c r="R139" i="3"/>
  <c r="P139" i="3"/>
  <c r="BI136" i="3"/>
  <c r="BH136" i="3"/>
  <c r="BG136" i="3"/>
  <c r="BF136" i="3"/>
  <c r="T136" i="3"/>
  <c r="R136" i="3"/>
  <c r="P136" i="3"/>
  <c r="BI132" i="3"/>
  <c r="BH132" i="3"/>
  <c r="BG132" i="3"/>
  <c r="BF132" i="3"/>
  <c r="T132" i="3"/>
  <c r="R132" i="3"/>
  <c r="P132" i="3"/>
  <c r="BI130" i="3"/>
  <c r="BH130" i="3"/>
  <c r="BG130" i="3"/>
  <c r="BF130" i="3"/>
  <c r="T130" i="3"/>
  <c r="R130" i="3"/>
  <c r="P130" i="3"/>
  <c r="BI127" i="3"/>
  <c r="BH127" i="3"/>
  <c r="BG127" i="3"/>
  <c r="BF127" i="3"/>
  <c r="T127" i="3"/>
  <c r="R127" i="3"/>
  <c r="P127" i="3"/>
  <c r="BI125" i="3"/>
  <c r="BH125" i="3"/>
  <c r="BG125" i="3"/>
  <c r="BF125" i="3"/>
  <c r="T125" i="3"/>
  <c r="R125" i="3"/>
  <c r="P125" i="3"/>
  <c r="F116" i="3"/>
  <c r="E114" i="3"/>
  <c r="F89" i="3"/>
  <c r="E87" i="3"/>
  <c r="J24" i="3"/>
  <c r="E24" i="3"/>
  <c r="J92" i="3" s="1"/>
  <c r="J23" i="3"/>
  <c r="J21" i="3"/>
  <c r="E21" i="3"/>
  <c r="J91" i="3"/>
  <c r="J20" i="3"/>
  <c r="J18" i="3"/>
  <c r="E18" i="3"/>
  <c r="F119" i="3" s="1"/>
  <c r="J17" i="3"/>
  <c r="J15" i="3"/>
  <c r="E15" i="3"/>
  <c r="F118" i="3" s="1"/>
  <c r="J14" i="3"/>
  <c r="J12" i="3"/>
  <c r="J89" i="3" s="1"/>
  <c r="E7" i="3"/>
  <c r="E85" i="3"/>
  <c r="J37" i="2"/>
  <c r="J36" i="2"/>
  <c r="AY95" i="1" s="1"/>
  <c r="J35" i="2"/>
  <c r="AX95" i="1" s="1"/>
  <c r="BI298" i="2"/>
  <c r="BH298" i="2"/>
  <c r="BG298" i="2"/>
  <c r="BF298" i="2"/>
  <c r="T298" i="2"/>
  <c r="T297" i="2"/>
  <c r="R298" i="2"/>
  <c r="R297" i="2" s="1"/>
  <c r="P298" i="2"/>
  <c r="P297" i="2" s="1"/>
  <c r="BI293" i="2"/>
  <c r="BH293" i="2"/>
  <c r="BG293" i="2"/>
  <c r="BF293" i="2"/>
  <c r="T293" i="2"/>
  <c r="R293" i="2"/>
  <c r="P293" i="2"/>
  <c r="BI290" i="2"/>
  <c r="BH290" i="2"/>
  <c r="BG290" i="2"/>
  <c r="BF290" i="2"/>
  <c r="T290" i="2"/>
  <c r="R290" i="2"/>
  <c r="P290" i="2"/>
  <c r="BI287" i="2"/>
  <c r="BH287" i="2"/>
  <c r="BG287" i="2"/>
  <c r="BF287" i="2"/>
  <c r="T287" i="2"/>
  <c r="R287" i="2"/>
  <c r="P287" i="2"/>
  <c r="BI284" i="2"/>
  <c r="BH284" i="2"/>
  <c r="BG284" i="2"/>
  <c r="BF284" i="2"/>
  <c r="T284" i="2"/>
  <c r="R284" i="2"/>
  <c r="P284" i="2"/>
  <c r="BI280" i="2"/>
  <c r="BH280" i="2"/>
  <c r="BG280" i="2"/>
  <c r="BF280" i="2"/>
  <c r="T280" i="2"/>
  <c r="R280" i="2"/>
  <c r="P280" i="2"/>
  <c r="BI278" i="2"/>
  <c r="BH278" i="2"/>
  <c r="BG278" i="2"/>
  <c r="BF278" i="2"/>
  <c r="T278" i="2"/>
  <c r="R278" i="2"/>
  <c r="P278" i="2"/>
  <c r="BI276" i="2"/>
  <c r="BH276" i="2"/>
  <c r="BG276" i="2"/>
  <c r="BF276" i="2"/>
  <c r="T276" i="2"/>
  <c r="R276" i="2"/>
  <c r="P276" i="2"/>
  <c r="BI274" i="2"/>
  <c r="BH274" i="2"/>
  <c r="BG274" i="2"/>
  <c r="BF274" i="2"/>
  <c r="T274" i="2"/>
  <c r="R274" i="2"/>
  <c r="P274" i="2"/>
  <c r="BI272" i="2"/>
  <c r="BH272" i="2"/>
  <c r="BG272" i="2"/>
  <c r="BF272" i="2"/>
  <c r="T272" i="2"/>
  <c r="R272" i="2"/>
  <c r="P272" i="2"/>
  <c r="BI268" i="2"/>
  <c r="BH268" i="2"/>
  <c r="BG268" i="2"/>
  <c r="BF268" i="2"/>
  <c r="T268" i="2"/>
  <c r="R268" i="2"/>
  <c r="P268" i="2"/>
  <c r="BI264" i="2"/>
  <c r="BH264" i="2"/>
  <c r="BG264" i="2"/>
  <c r="BF264" i="2"/>
  <c r="T264" i="2"/>
  <c r="R264" i="2"/>
  <c r="P264" i="2"/>
  <c r="BI261" i="2"/>
  <c r="BH261" i="2"/>
  <c r="BG261" i="2"/>
  <c r="BF261" i="2"/>
  <c r="T261" i="2"/>
  <c r="R261" i="2"/>
  <c r="P261" i="2"/>
  <c r="BI258" i="2"/>
  <c r="BH258" i="2"/>
  <c r="BG258" i="2"/>
  <c r="BF258" i="2"/>
  <c r="T258" i="2"/>
  <c r="R258" i="2"/>
  <c r="P258" i="2"/>
  <c r="BI255" i="2"/>
  <c r="BH255" i="2"/>
  <c r="BG255" i="2"/>
  <c r="BF255" i="2"/>
  <c r="T255" i="2"/>
  <c r="R255" i="2"/>
  <c r="P255" i="2"/>
  <c r="BI253" i="2"/>
  <c r="BH253" i="2"/>
  <c r="BG253" i="2"/>
  <c r="BF253" i="2"/>
  <c r="T253" i="2"/>
  <c r="R253" i="2"/>
  <c r="P253" i="2"/>
  <c r="BI251" i="2"/>
  <c r="BH251" i="2"/>
  <c r="BG251" i="2"/>
  <c r="BF251" i="2"/>
  <c r="T251" i="2"/>
  <c r="R251" i="2"/>
  <c r="P251" i="2"/>
  <c r="BI248" i="2"/>
  <c r="BH248" i="2"/>
  <c r="BG248" i="2"/>
  <c r="BF248" i="2"/>
  <c r="T248" i="2"/>
  <c r="R248" i="2"/>
  <c r="P248" i="2"/>
  <c r="BI245" i="2"/>
  <c r="BH245" i="2"/>
  <c r="BG245" i="2"/>
  <c r="BF245" i="2"/>
  <c r="T245" i="2"/>
  <c r="R245" i="2"/>
  <c r="P245" i="2"/>
  <c r="BI242" i="2"/>
  <c r="BH242" i="2"/>
  <c r="BG242" i="2"/>
  <c r="BF242" i="2"/>
  <c r="T242" i="2"/>
  <c r="R242" i="2"/>
  <c r="P242" i="2"/>
  <c r="BI239" i="2"/>
  <c r="BH239" i="2"/>
  <c r="BG239" i="2"/>
  <c r="BF239" i="2"/>
  <c r="T239" i="2"/>
  <c r="R239" i="2"/>
  <c r="P239" i="2"/>
  <c r="BI236" i="2"/>
  <c r="BH236" i="2"/>
  <c r="BG236" i="2"/>
  <c r="BF236" i="2"/>
  <c r="T236" i="2"/>
  <c r="R236" i="2"/>
  <c r="P236" i="2"/>
  <c r="BI232" i="2"/>
  <c r="BH232" i="2"/>
  <c r="BG232" i="2"/>
  <c r="BF232" i="2"/>
  <c r="T232" i="2"/>
  <c r="R232" i="2"/>
  <c r="P232" i="2"/>
  <c r="BI230" i="2"/>
  <c r="BH230" i="2"/>
  <c r="BG230" i="2"/>
  <c r="BF230" i="2"/>
  <c r="T230" i="2"/>
  <c r="R230" i="2"/>
  <c r="P230" i="2"/>
  <c r="BI228" i="2"/>
  <c r="BH228" i="2"/>
  <c r="BG228" i="2"/>
  <c r="BF228" i="2"/>
  <c r="T228" i="2"/>
  <c r="R228" i="2"/>
  <c r="P228" i="2"/>
  <c r="BI226" i="2"/>
  <c r="BH226" i="2"/>
  <c r="BG226" i="2"/>
  <c r="BF226" i="2"/>
  <c r="T226" i="2"/>
  <c r="R226" i="2"/>
  <c r="P226" i="2"/>
  <c r="BI223" i="2"/>
  <c r="BH223" i="2"/>
  <c r="BG223" i="2"/>
  <c r="BF223" i="2"/>
  <c r="T223" i="2"/>
  <c r="R223" i="2"/>
  <c r="P223" i="2"/>
  <c r="BI221" i="2"/>
  <c r="BH221" i="2"/>
  <c r="BG221" i="2"/>
  <c r="BF221" i="2"/>
  <c r="T221" i="2"/>
  <c r="R221" i="2"/>
  <c r="P221" i="2"/>
  <c r="BI219" i="2"/>
  <c r="BH219" i="2"/>
  <c r="BG219" i="2"/>
  <c r="BF219" i="2"/>
  <c r="T219" i="2"/>
  <c r="R219" i="2"/>
  <c r="P219" i="2"/>
  <c r="BI215" i="2"/>
  <c r="BH215" i="2"/>
  <c r="BG215" i="2"/>
  <c r="BF215" i="2"/>
  <c r="T215" i="2"/>
  <c r="R215" i="2"/>
  <c r="P215" i="2"/>
  <c r="BI212" i="2"/>
  <c r="BH212" i="2"/>
  <c r="BG212" i="2"/>
  <c r="BF212" i="2"/>
  <c r="T212" i="2"/>
  <c r="R212" i="2"/>
  <c r="P212" i="2"/>
  <c r="BI208" i="2"/>
  <c r="BH208" i="2"/>
  <c r="BG208" i="2"/>
  <c r="BF208" i="2"/>
  <c r="T208" i="2"/>
  <c r="R208" i="2"/>
  <c r="P208" i="2"/>
  <c r="BI205" i="2"/>
  <c r="BH205" i="2"/>
  <c r="BG205" i="2"/>
  <c r="BF205" i="2"/>
  <c r="T205" i="2"/>
  <c r="R205" i="2"/>
  <c r="P205" i="2"/>
  <c r="BI202" i="2"/>
  <c r="BH202" i="2"/>
  <c r="BG202" i="2"/>
  <c r="BF202" i="2"/>
  <c r="T202" i="2"/>
  <c r="R202" i="2"/>
  <c r="P202" i="2"/>
  <c r="BI199" i="2"/>
  <c r="BH199" i="2"/>
  <c r="BG199" i="2"/>
  <c r="BF199" i="2"/>
  <c r="T199" i="2"/>
  <c r="R199" i="2"/>
  <c r="P199" i="2"/>
  <c r="BI196" i="2"/>
  <c r="BH196" i="2"/>
  <c r="BG196" i="2"/>
  <c r="BF196" i="2"/>
  <c r="T196" i="2"/>
  <c r="R196" i="2"/>
  <c r="P196" i="2"/>
  <c r="BI193" i="2"/>
  <c r="BH193" i="2"/>
  <c r="BG193" i="2"/>
  <c r="BF193" i="2"/>
  <c r="T193" i="2"/>
  <c r="R193" i="2"/>
  <c r="P193" i="2"/>
  <c r="BI189" i="2"/>
  <c r="BH189" i="2"/>
  <c r="BG189" i="2"/>
  <c r="BF189" i="2"/>
  <c r="T189" i="2"/>
  <c r="R189" i="2"/>
  <c r="P189" i="2"/>
  <c r="BI186" i="2"/>
  <c r="BH186" i="2"/>
  <c r="BG186" i="2"/>
  <c r="BF186" i="2"/>
  <c r="T186" i="2"/>
  <c r="R186" i="2"/>
  <c r="P186" i="2"/>
  <c r="BI181" i="2"/>
  <c r="BH181" i="2"/>
  <c r="BG181" i="2"/>
  <c r="BF181" i="2"/>
  <c r="T181" i="2"/>
  <c r="R181" i="2"/>
  <c r="P181" i="2"/>
  <c r="BI177" i="2"/>
  <c r="BH177" i="2"/>
  <c r="BG177" i="2"/>
  <c r="BF177" i="2"/>
  <c r="T177" i="2"/>
  <c r="R177" i="2"/>
  <c r="P177" i="2"/>
  <c r="BI173" i="2"/>
  <c r="BH173" i="2"/>
  <c r="BG173" i="2"/>
  <c r="BF173" i="2"/>
  <c r="T173" i="2"/>
  <c r="R173" i="2"/>
  <c r="P173" i="2"/>
  <c r="BI171" i="2"/>
  <c r="BH171" i="2"/>
  <c r="BG171" i="2"/>
  <c r="BF171" i="2"/>
  <c r="T171" i="2"/>
  <c r="R171" i="2"/>
  <c r="P171" i="2"/>
  <c r="BI166" i="2"/>
  <c r="BH166" i="2"/>
  <c r="BG166" i="2"/>
  <c r="BF166" i="2"/>
  <c r="T166" i="2"/>
  <c r="R166" i="2"/>
  <c r="P166" i="2"/>
  <c r="BI162" i="2"/>
  <c r="BH162" i="2"/>
  <c r="BG162" i="2"/>
  <c r="BF162" i="2"/>
  <c r="T162" i="2"/>
  <c r="R162" i="2"/>
  <c r="P162" i="2"/>
  <c r="BI158" i="2"/>
  <c r="BH158" i="2"/>
  <c r="BG158" i="2"/>
  <c r="BF158" i="2"/>
  <c r="T158" i="2"/>
  <c r="R158" i="2"/>
  <c r="P158" i="2"/>
  <c r="BI155" i="2"/>
  <c r="BH155" i="2"/>
  <c r="BG155" i="2"/>
  <c r="BF155" i="2"/>
  <c r="T155" i="2"/>
  <c r="R155" i="2"/>
  <c r="P155" i="2"/>
  <c r="BI152" i="2"/>
  <c r="BH152" i="2"/>
  <c r="BG152" i="2"/>
  <c r="BF152" i="2"/>
  <c r="T152" i="2"/>
  <c r="R152" i="2"/>
  <c r="P152" i="2"/>
  <c r="BI149" i="2"/>
  <c r="BH149" i="2"/>
  <c r="BG149" i="2"/>
  <c r="BF149" i="2"/>
  <c r="T149" i="2"/>
  <c r="R149" i="2"/>
  <c r="P149" i="2"/>
  <c r="BI146" i="2"/>
  <c r="BH146" i="2"/>
  <c r="BG146" i="2"/>
  <c r="BF146" i="2"/>
  <c r="T146" i="2"/>
  <c r="R146" i="2"/>
  <c r="P146" i="2"/>
  <c r="BI143" i="2"/>
  <c r="BH143" i="2"/>
  <c r="BG143" i="2"/>
  <c r="BF143" i="2"/>
  <c r="T143" i="2"/>
  <c r="R143" i="2"/>
  <c r="P143" i="2"/>
  <c r="BI140" i="2"/>
  <c r="BH140" i="2"/>
  <c r="BG140" i="2"/>
  <c r="BF140" i="2"/>
  <c r="T140" i="2"/>
  <c r="R140" i="2"/>
  <c r="P140" i="2"/>
  <c r="BI136" i="2"/>
  <c r="BH136" i="2"/>
  <c r="BG136" i="2"/>
  <c r="BF136" i="2"/>
  <c r="T136" i="2"/>
  <c r="R136" i="2"/>
  <c r="P136" i="2"/>
  <c r="BI132" i="2"/>
  <c r="BH132" i="2"/>
  <c r="BG132" i="2"/>
  <c r="BF132" i="2"/>
  <c r="T132" i="2"/>
  <c r="R132" i="2"/>
  <c r="P132" i="2"/>
  <c r="BI128" i="2"/>
  <c r="BH128" i="2"/>
  <c r="BG128" i="2"/>
  <c r="BF128" i="2"/>
  <c r="T128" i="2"/>
  <c r="R128" i="2"/>
  <c r="P128" i="2"/>
  <c r="F119" i="2"/>
  <c r="E117" i="2"/>
  <c r="F89" i="2"/>
  <c r="E87" i="2"/>
  <c r="J24" i="2"/>
  <c r="E24" i="2"/>
  <c r="J122" i="2" s="1"/>
  <c r="J23" i="2"/>
  <c r="J21" i="2"/>
  <c r="E21" i="2"/>
  <c r="J91" i="2" s="1"/>
  <c r="J20" i="2"/>
  <c r="J18" i="2"/>
  <c r="E18" i="2"/>
  <c r="F92" i="2"/>
  <c r="J17" i="2"/>
  <c r="J15" i="2"/>
  <c r="E15" i="2"/>
  <c r="F121" i="2" s="1"/>
  <c r="J14" i="2"/>
  <c r="J12" i="2"/>
  <c r="J119" i="2" s="1"/>
  <c r="E7" i="2"/>
  <c r="E115" i="2"/>
  <c r="L90" i="1"/>
  <c r="AM90" i="1"/>
  <c r="AM89" i="1"/>
  <c r="L89" i="1"/>
  <c r="AM87" i="1"/>
  <c r="L87" i="1"/>
  <c r="L85" i="1"/>
  <c r="L84" i="1"/>
  <c r="J284" i="2"/>
  <c r="J232" i="2"/>
  <c r="BK199" i="2"/>
  <c r="BK162" i="2"/>
  <c r="BK298" i="2"/>
  <c r="BK284" i="2"/>
  <c r="J255" i="2"/>
  <c r="J226" i="2"/>
  <c r="J276" i="2"/>
  <c r="J199" i="2"/>
  <c r="BK128" i="2"/>
  <c r="BK236" i="2"/>
  <c r="BK181" i="2"/>
  <c r="J293" i="2"/>
  <c r="J274" i="2"/>
  <c r="BK230" i="2"/>
  <c r="J208" i="2"/>
  <c r="J177" i="2"/>
  <c r="J287" i="2"/>
  <c r="J230" i="2"/>
  <c r="J193" i="2"/>
  <c r="BK155" i="2"/>
  <c r="J234" i="3"/>
  <c r="BK187" i="3"/>
  <c r="BK164" i="3"/>
  <c r="BK132" i="3"/>
  <c r="BK223" i="3"/>
  <c r="J193" i="3"/>
  <c r="J242" i="3"/>
  <c r="BK201" i="3"/>
  <c r="J145" i="3"/>
  <c r="J220" i="3"/>
  <c r="J170" i="3"/>
  <c r="J127" i="3"/>
  <c r="BK237" i="3"/>
  <c r="J198" i="3"/>
  <c r="BK173" i="3"/>
  <c r="BK125" i="4"/>
  <c r="J123" i="4"/>
  <c r="BK123" i="4"/>
  <c r="J195" i="5"/>
  <c r="BK124" i="5"/>
  <c r="BK195" i="5"/>
  <c r="J171" i="5"/>
  <c r="BK130" i="5"/>
  <c r="BK146" i="5"/>
  <c r="J142" i="5"/>
  <c r="J124" i="5"/>
  <c r="BK205" i="5"/>
  <c r="BK199" i="5"/>
  <c r="BK193" i="5"/>
  <c r="J191" i="5"/>
  <c r="BK185" i="5"/>
  <c r="BK183" i="5"/>
  <c r="BK169" i="5"/>
  <c r="J161" i="5"/>
  <c r="BK212" i="5"/>
  <c r="BK187" i="5"/>
  <c r="BK127" i="5"/>
  <c r="BK195" i="6"/>
  <c r="J155" i="6"/>
  <c r="BK203" i="6"/>
  <c r="J175" i="6"/>
  <c r="J159" i="6"/>
  <c r="F36" i="8"/>
  <c r="BC101" i="1"/>
  <c r="BK134" i="9"/>
  <c r="BK136" i="9"/>
  <c r="BK139" i="9"/>
  <c r="J136" i="9"/>
  <c r="J125" i="9"/>
  <c r="J298" i="2"/>
  <c r="J253" i="2"/>
  <c r="BK205" i="2"/>
  <c r="BK171" i="2"/>
  <c r="BK140" i="2"/>
  <c r="BK287" i="2"/>
  <c r="J261" i="2"/>
  <c r="J236" i="2"/>
  <c r="BK186" i="2"/>
  <c r="J140" i="2"/>
  <c r="J251" i="2"/>
  <c r="BK166" i="2"/>
  <c r="BK274" i="2"/>
  <c r="BK242" i="2"/>
  <c r="BK196" i="2"/>
  <c r="J146" i="2"/>
  <c r="J280" i="2"/>
  <c r="BK253" i="2"/>
  <c r="J205" i="2"/>
  <c r="AS94" i="1"/>
  <c r="J186" i="2"/>
  <c r="J132" i="2"/>
  <c r="J207" i="3"/>
  <c r="J173" i="3"/>
  <c r="BK139" i="3"/>
  <c r="J214" i="3"/>
  <c r="BK198" i="3"/>
  <c r="BK148" i="3"/>
  <c r="BK228" i="3"/>
  <c r="BK176" i="3"/>
  <c r="BK125" i="3"/>
  <c r="J217" i="3"/>
  <c r="J164" i="3"/>
  <c r="J154" i="3"/>
  <c r="BK242" i="3"/>
  <c r="BK161" i="3"/>
  <c r="BK231" i="3"/>
  <c r="BK190" i="3"/>
  <c r="J131" i="4"/>
  <c r="J138" i="4"/>
  <c r="BK131" i="4"/>
  <c r="J185" i="5"/>
  <c r="BK202" i="5"/>
  <c r="BK189" i="5"/>
  <c r="J167" i="5"/>
  <c r="J127" i="5"/>
  <c r="J177" i="5"/>
  <c r="J173" i="5"/>
  <c r="J130" i="5"/>
  <c r="J189" i="5"/>
  <c r="BK173" i="5"/>
  <c r="J152" i="5"/>
  <c r="BK199" i="6"/>
  <c r="BK163" i="6"/>
  <c r="BK128" i="6"/>
  <c r="J172" i="6"/>
  <c r="J199" i="6"/>
  <c r="J125" i="6"/>
  <c r="BK159" i="6"/>
  <c r="BK131" i="6"/>
  <c r="BK183" i="6"/>
  <c r="J163" i="6"/>
  <c r="BK134" i="6"/>
  <c r="BK121" i="7"/>
  <c r="J34" i="7"/>
  <c r="AW100" i="1" s="1"/>
  <c r="BK121" i="8"/>
  <c r="F35" i="8"/>
  <c r="BB101" i="1"/>
  <c r="J127" i="9"/>
  <c r="BK129" i="9"/>
  <c r="J129" i="9"/>
  <c r="J139" i="9"/>
  <c r="J141" i="9"/>
  <c r="BK272" i="2"/>
  <c r="J221" i="2"/>
  <c r="BK193" i="2"/>
  <c r="BK149" i="2"/>
  <c r="BK290" i="2"/>
  <c r="BK251" i="2"/>
  <c r="BK215" i="2"/>
  <c r="J149" i="2"/>
  <c r="J242" i="2"/>
  <c r="J162" i="2"/>
  <c r="BK248" i="2"/>
  <c r="BK228" i="2"/>
  <c r="BK177" i="2"/>
  <c r="J290" i="2"/>
  <c r="J258" i="2"/>
  <c r="J223" i="2"/>
  <c r="BK189" i="2"/>
  <c r="J128" i="2"/>
  <c r="J278" i="2"/>
  <c r="BK223" i="2"/>
  <c r="BK208" i="2"/>
  <c r="J152" i="2"/>
  <c r="J231" i="3"/>
  <c r="BK220" i="3"/>
  <c r="J183" i="3"/>
  <c r="J151" i="3"/>
  <c r="J125" i="3"/>
  <c r="J201" i="3"/>
  <c r="J195" i="3"/>
  <c r="BK136" i="3"/>
  <c r="BK204" i="3"/>
  <c r="BK154" i="3"/>
  <c r="J225" i="3"/>
  <c r="J176" i="3"/>
  <c r="J158" i="3"/>
  <c r="BK145" i="3"/>
  <c r="J210" i="3"/>
  <c r="J139" i="3"/>
  <c r="BK210" i="3"/>
  <c r="BK158" i="3"/>
  <c r="J128" i="4"/>
  <c r="J134" i="4"/>
  <c r="J125" i="4"/>
  <c r="J183" i="5"/>
  <c r="J179" i="5"/>
  <c r="J169" i="5"/>
  <c r="BK164" i="5"/>
  <c r="BK158" i="5"/>
  <c r="BK155" i="5"/>
  <c r="J146" i="5"/>
  <c r="BK142" i="5"/>
  <c r="J139" i="5"/>
  <c r="J133" i="5"/>
  <c r="J199" i="5"/>
  <c r="J181" i="5"/>
  <c r="BK136" i="5"/>
  <c r="BK181" i="5"/>
  <c r="J175" i="5"/>
  <c r="BK167" i="5"/>
  <c r="BK133" i="5"/>
  <c r="J193" i="5"/>
  <c r="BK161" i="5"/>
  <c r="BK149" i="5"/>
  <c r="BK187" i="6"/>
  <c r="J151" i="6"/>
  <c r="J183" i="6"/>
  <c r="J131" i="6"/>
  <c r="BK140" i="6"/>
  <c r="J179" i="6"/>
  <c r="BK143" i="6"/>
  <c r="J128" i="6"/>
  <c r="BK179" i="6"/>
  <c r="BK151" i="6"/>
  <c r="BK125" i="6"/>
  <c r="F37" i="7"/>
  <c r="BD100" i="1" s="1"/>
  <c r="F35" i="7"/>
  <c r="BB100" i="1" s="1"/>
  <c r="J34" i="8"/>
  <c r="AW101" i="1" s="1"/>
  <c r="BK141" i="9"/>
  <c r="BK125" i="9"/>
  <c r="J134" i="9"/>
  <c r="J268" i="2"/>
  <c r="J248" i="2"/>
  <c r="J196" i="2"/>
  <c r="J155" i="2"/>
  <c r="BK293" i="2"/>
  <c r="BK264" i="2"/>
  <c r="BK232" i="2"/>
  <c r="J158" i="2"/>
  <c r="BK258" i="2"/>
  <c r="J212" i="2"/>
  <c r="BK146" i="2"/>
  <c r="BK261" i="2"/>
  <c r="BK221" i="2"/>
  <c r="J173" i="2"/>
  <c r="BK278" i="2"/>
  <c r="J239" i="2"/>
  <c r="BK212" i="2"/>
  <c r="BK158" i="2"/>
  <c r="BK280" i="2"/>
  <c r="BK245" i="2"/>
  <c r="J215" i="2"/>
  <c r="J166" i="2"/>
  <c r="J136" i="2"/>
  <c r="BK193" i="3"/>
  <c r="BK170" i="3"/>
  <c r="J130" i="3"/>
  <c r="BK217" i="3"/>
  <c r="BK183" i="3"/>
  <c r="J237" i="3"/>
  <c r="J167" i="3"/>
  <c r="J142" i="3"/>
  <c r="BK207" i="3"/>
  <c r="BK167" i="3"/>
  <c r="J132" i="3"/>
  <c r="J190" i="3"/>
  <c r="J136" i="3"/>
  <c r="J180" i="3"/>
  <c r="BK127" i="3"/>
  <c r="BK128" i="4"/>
  <c r="BK138" i="4"/>
  <c r="BK191" i="5"/>
  <c r="BK208" i="5"/>
  <c r="J187" i="5"/>
  <c r="BK152" i="5"/>
  <c r="J205" i="5"/>
  <c r="BK171" i="5"/>
  <c r="J164" i="5"/>
  <c r="J208" i="5"/>
  <c r="BK175" i="5"/>
  <c r="J136" i="5"/>
  <c r="BK172" i="6"/>
  <c r="J137" i="6"/>
  <c r="J195" i="6"/>
  <c r="BK155" i="6"/>
  <c r="BK168" i="6"/>
  <c r="J34" i="6"/>
  <c r="BK144" i="9"/>
  <c r="J144" i="9"/>
  <c r="BK147" i="9"/>
  <c r="J150" i="9"/>
  <c r="J147" i="9"/>
  <c r="BK255" i="2"/>
  <c r="J219" i="2"/>
  <c r="J181" i="2"/>
  <c r="BK132" i="2"/>
  <c r="BK268" i="2"/>
  <c r="BK239" i="2"/>
  <c r="J228" i="2"/>
  <c r="BK173" i="2"/>
  <c r="J264" i="2"/>
  <c r="J171" i="2"/>
  <c r="J143" i="2"/>
  <c r="J245" i="2"/>
  <c r="J202" i="2"/>
  <c r="BK136" i="2"/>
  <c r="J272" i="2"/>
  <c r="BK226" i="2"/>
  <c r="BK202" i="2"/>
  <c r="BK152" i="2"/>
  <c r="BK276" i="2"/>
  <c r="BK219" i="2"/>
  <c r="J189" i="2"/>
  <c r="BK143" i="2"/>
  <c r="J228" i="3"/>
  <c r="J185" i="3"/>
  <c r="J148" i="3"/>
  <c r="BK234" i="3"/>
  <c r="J204" i="3"/>
  <c r="BK180" i="3"/>
  <c r="BK142" i="3"/>
  <c r="BK214" i="3"/>
  <c r="J161" i="3"/>
  <c r="BK130" i="3"/>
  <c r="BK195" i="3"/>
  <c r="BK151" i="3"/>
  <c r="J223" i="3"/>
  <c r="BK185" i="3"/>
  <c r="BK225" i="3"/>
  <c r="J187" i="3"/>
  <c r="BK134" i="4"/>
  <c r="BK141" i="4"/>
  <c r="J141" i="4"/>
  <c r="J202" i="5"/>
  <c r="J212" i="5"/>
  <c r="J197" i="5"/>
  <c r="BK177" i="5"/>
  <c r="BK139" i="5"/>
  <c r="BK179" i="5"/>
  <c r="J149" i="5"/>
  <c r="J155" i="5"/>
  <c r="BK197" i="5"/>
  <c r="J158" i="5"/>
  <c r="J203" i="6"/>
  <c r="J168" i="6"/>
  <c r="J134" i="6"/>
  <c r="J192" i="6"/>
  <c r="J140" i="6"/>
  <c r="J143" i="6"/>
  <c r="J187" i="6"/>
  <c r="J147" i="6"/>
  <c r="BK137" i="6"/>
  <c r="BK192" i="6"/>
  <c r="BK175" i="6"/>
  <c r="BK147" i="6"/>
  <c r="J121" i="7"/>
  <c r="F36" i="7"/>
  <c r="BC100" i="1" s="1"/>
  <c r="J121" i="8"/>
  <c r="F37" i="8"/>
  <c r="BD101" i="1" s="1"/>
  <c r="BK132" i="9"/>
  <c r="BK150" i="9"/>
  <c r="J132" i="9"/>
  <c r="BK127" i="9"/>
  <c r="BK161" i="2" l="1"/>
  <c r="J161" i="2"/>
  <c r="J99" i="2" s="1"/>
  <c r="P170" i="2"/>
  <c r="P185" i="2"/>
  <c r="P218" i="2"/>
  <c r="P283" i="2"/>
  <c r="P124" i="3"/>
  <c r="R157" i="3"/>
  <c r="T157" i="3"/>
  <c r="BK227" i="3"/>
  <c r="J227" i="3"/>
  <c r="J101" i="3" s="1"/>
  <c r="R122" i="4"/>
  <c r="R121" i="4" s="1"/>
  <c r="R120" i="4" s="1"/>
  <c r="R145" i="5"/>
  <c r="T204" i="5"/>
  <c r="T122" i="5" s="1"/>
  <c r="T121" i="5" s="1"/>
  <c r="T124" i="6"/>
  <c r="P167" i="6"/>
  <c r="P123" i="6" s="1"/>
  <c r="P122" i="6" s="1"/>
  <c r="AU99" i="1" s="1"/>
  <c r="P191" i="6"/>
  <c r="R127" i="2"/>
  <c r="P161" i="2"/>
  <c r="R170" i="2"/>
  <c r="P176" i="2"/>
  <c r="BK218" i="2"/>
  <c r="J218" i="2" s="1"/>
  <c r="J103" i="2" s="1"/>
  <c r="BK283" i="2"/>
  <c r="J283" i="2"/>
  <c r="J104" i="2"/>
  <c r="T124" i="3"/>
  <c r="P179" i="3"/>
  <c r="R227" i="3"/>
  <c r="P122" i="4"/>
  <c r="P121" i="4"/>
  <c r="P120" i="4" s="1"/>
  <c r="AU97" i="1" s="1"/>
  <c r="BK123" i="5"/>
  <c r="J123" i="5"/>
  <c r="J98" i="5" s="1"/>
  <c r="P145" i="5"/>
  <c r="R124" i="6"/>
  <c r="BK167" i="6"/>
  <c r="J167" i="6"/>
  <c r="J100" i="6" s="1"/>
  <c r="R191" i="6"/>
  <c r="T127" i="2"/>
  <c r="BK170" i="2"/>
  <c r="J170" i="2"/>
  <c r="J100" i="2"/>
  <c r="BK185" i="2"/>
  <c r="J185" i="2" s="1"/>
  <c r="J102" i="2" s="1"/>
  <c r="R218" i="2"/>
  <c r="T283" i="2"/>
  <c r="BK157" i="3"/>
  <c r="J157" i="3" s="1"/>
  <c r="J99" i="3" s="1"/>
  <c r="R179" i="3"/>
  <c r="P227" i="3"/>
  <c r="BK122" i="4"/>
  <c r="BK145" i="5"/>
  <c r="J145" i="5"/>
  <c r="J99" i="5" s="1"/>
  <c r="R204" i="5"/>
  <c r="BK124" i="6"/>
  <c r="BK123" i="6" s="1"/>
  <c r="J123" i="6" s="1"/>
  <c r="J97" i="6" s="1"/>
  <c r="J124" i="6"/>
  <c r="J98" i="6"/>
  <c r="P146" i="6"/>
  <c r="T146" i="6"/>
  <c r="BK191" i="6"/>
  <c r="J191" i="6" s="1"/>
  <c r="J101" i="6" s="1"/>
  <c r="R124" i="9"/>
  <c r="P127" i="2"/>
  <c r="P126" i="2" s="1"/>
  <c r="P125" i="2" s="1"/>
  <c r="AU95" i="1" s="1"/>
  <c r="T161" i="2"/>
  <c r="BK176" i="2"/>
  <c r="J176" i="2" s="1"/>
  <c r="J101" i="2" s="1"/>
  <c r="T176" i="2"/>
  <c r="T218" i="2"/>
  <c r="R124" i="3"/>
  <c r="R123" i="3" s="1"/>
  <c r="R122" i="3" s="1"/>
  <c r="BK179" i="3"/>
  <c r="J179" i="3"/>
  <c r="J100" i="3"/>
  <c r="T227" i="3"/>
  <c r="P123" i="5"/>
  <c r="R123" i="5"/>
  <c r="T123" i="5"/>
  <c r="BK204" i="5"/>
  <c r="J204" i="5" s="1"/>
  <c r="J101" i="5" s="1"/>
  <c r="P124" i="6"/>
  <c r="R146" i="6"/>
  <c r="T167" i="6"/>
  <c r="T124" i="9"/>
  <c r="R138" i="9"/>
  <c r="BK127" i="2"/>
  <c r="J127" i="2"/>
  <c r="J98" i="2" s="1"/>
  <c r="R161" i="2"/>
  <c r="T170" i="2"/>
  <c r="R176" i="2"/>
  <c r="R185" i="2"/>
  <c r="T185" i="2"/>
  <c r="R283" i="2"/>
  <c r="BK124" i="3"/>
  <c r="J124" i="3" s="1"/>
  <c r="J98" i="3" s="1"/>
  <c r="P157" i="3"/>
  <c r="T179" i="3"/>
  <c r="T122" i="4"/>
  <c r="T121" i="4"/>
  <c r="T120" i="4" s="1"/>
  <c r="T145" i="5"/>
  <c r="P204" i="5"/>
  <c r="BK146" i="6"/>
  <c r="J146" i="6"/>
  <c r="J99" i="6"/>
  <c r="R167" i="6"/>
  <c r="T191" i="6"/>
  <c r="BK124" i="9"/>
  <c r="J124" i="9"/>
  <c r="J98" i="9" s="1"/>
  <c r="P124" i="9"/>
  <c r="BK138" i="9"/>
  <c r="J138" i="9"/>
  <c r="J99" i="9"/>
  <c r="P138" i="9"/>
  <c r="P123" i="9" s="1"/>
  <c r="P122" i="9" s="1"/>
  <c r="AU102" i="1" s="1"/>
  <c r="T138" i="9"/>
  <c r="BK241" i="3"/>
  <c r="J241" i="3"/>
  <c r="J102" i="3" s="1"/>
  <c r="BK120" i="8"/>
  <c r="J120" i="8"/>
  <c r="J98" i="8" s="1"/>
  <c r="BK120" i="7"/>
  <c r="J120" i="7"/>
  <c r="J98" i="7" s="1"/>
  <c r="BK297" i="2"/>
  <c r="J297" i="2"/>
  <c r="J105" i="2" s="1"/>
  <c r="BK137" i="4"/>
  <c r="J137" i="4"/>
  <c r="J99" i="4" s="1"/>
  <c r="BK140" i="4"/>
  <c r="J140" i="4"/>
  <c r="J100" i="4" s="1"/>
  <c r="BK201" i="5"/>
  <c r="J201" i="5"/>
  <c r="J100" i="5"/>
  <c r="BK202" i="6"/>
  <c r="J202" i="6"/>
  <c r="J102" i="6" s="1"/>
  <c r="BK143" i="9"/>
  <c r="J143" i="9"/>
  <c r="J100" i="9" s="1"/>
  <c r="BK146" i="9"/>
  <c r="J146" i="9"/>
  <c r="J101" i="9" s="1"/>
  <c r="BK149" i="9"/>
  <c r="J149" i="9"/>
  <c r="J102" i="9"/>
  <c r="BE136" i="9"/>
  <c r="F91" i="9"/>
  <c r="J119" i="9"/>
  <c r="BE144" i="9"/>
  <c r="BK119" i="8"/>
  <c r="J119" i="8" s="1"/>
  <c r="J97" i="8" s="1"/>
  <c r="F119" i="9"/>
  <c r="BE127" i="9"/>
  <c r="BE129" i="9"/>
  <c r="BE139" i="9"/>
  <c r="BE147" i="9"/>
  <c r="E85" i="9"/>
  <c r="BE132" i="9"/>
  <c r="BE141" i="9"/>
  <c r="J91" i="9"/>
  <c r="BE125" i="9"/>
  <c r="BE134" i="9"/>
  <c r="J89" i="9"/>
  <c r="BE150" i="9"/>
  <c r="F92" i="8"/>
  <c r="F114" i="8"/>
  <c r="BE121" i="8"/>
  <c r="J33" i="8" s="1"/>
  <c r="AV101" i="1" s="1"/>
  <c r="AT101" i="1" s="1"/>
  <c r="J92" i="8"/>
  <c r="J91" i="8"/>
  <c r="BK119" i="7"/>
  <c r="BK118" i="7" s="1"/>
  <c r="J118" i="7" s="1"/>
  <c r="J96" i="7" s="1"/>
  <c r="E85" i="8"/>
  <c r="J89" i="8"/>
  <c r="E85" i="7"/>
  <c r="J92" i="7"/>
  <c r="J91" i="7"/>
  <c r="F115" i="7"/>
  <c r="BE121" i="7"/>
  <c r="J89" i="7"/>
  <c r="F91" i="7"/>
  <c r="E85" i="6"/>
  <c r="J89" i="6"/>
  <c r="F92" i="6"/>
  <c r="BE143" i="6"/>
  <c r="BE159" i="6"/>
  <c r="BE172" i="6"/>
  <c r="BE187" i="6"/>
  <c r="BE195" i="6"/>
  <c r="J91" i="6"/>
  <c r="BE155" i="6"/>
  <c r="BE175" i="6"/>
  <c r="BE199" i="6"/>
  <c r="BE134" i="6"/>
  <c r="BE151" i="6"/>
  <c r="BE183" i="6"/>
  <c r="BE192" i="6"/>
  <c r="BE203" i="6"/>
  <c r="F91" i="6"/>
  <c r="J119" i="6"/>
  <c r="BE128" i="6"/>
  <c r="BE137" i="6"/>
  <c r="BE140" i="6"/>
  <c r="BE147" i="6"/>
  <c r="BE163" i="6"/>
  <c r="BE168" i="6"/>
  <c r="AW99" i="1"/>
  <c r="BE125" i="6"/>
  <c r="BE131" i="6"/>
  <c r="BE179" i="6"/>
  <c r="BA99" i="1"/>
  <c r="J122" i="4"/>
  <c r="J98" i="4" s="1"/>
  <c r="J92" i="5"/>
  <c r="J115" i="5"/>
  <c r="BE124" i="5"/>
  <c r="BE133" i="5"/>
  <c r="BE142" i="5"/>
  <c r="BE155" i="5"/>
  <c r="BE183" i="5"/>
  <c r="BE191" i="5"/>
  <c r="BE195" i="5"/>
  <c r="BE202" i="5"/>
  <c r="BE208" i="5"/>
  <c r="F118" i="5"/>
  <c r="BE127" i="5"/>
  <c r="BE149" i="5"/>
  <c r="BE158" i="5"/>
  <c r="BE171" i="5"/>
  <c r="BE179" i="5"/>
  <c r="BE189" i="5"/>
  <c r="BE197" i="5"/>
  <c r="J91" i="5"/>
  <c r="BE139" i="5"/>
  <c r="BE169" i="5"/>
  <c r="BE173" i="5"/>
  <c r="BE187" i="5"/>
  <c r="BE205" i="5"/>
  <c r="BE212" i="5"/>
  <c r="F117" i="5"/>
  <c r="BE146" i="5"/>
  <c r="BE164" i="5"/>
  <c r="BE175" i="5"/>
  <c r="BE185" i="5"/>
  <c r="E85" i="5"/>
  <c r="BE130" i="5"/>
  <c r="BE136" i="5"/>
  <c r="BE152" i="5"/>
  <c r="BE161" i="5"/>
  <c r="BE167" i="5"/>
  <c r="BE177" i="5"/>
  <c r="BE181" i="5"/>
  <c r="BE193" i="5"/>
  <c r="BE199" i="5"/>
  <c r="E85" i="4"/>
  <c r="F92" i="4"/>
  <c r="J116" i="4"/>
  <c r="BE128" i="4"/>
  <c r="BE134" i="4"/>
  <c r="BE141" i="4"/>
  <c r="BE138" i="4"/>
  <c r="J89" i="4"/>
  <c r="J92" i="4"/>
  <c r="BE125" i="4"/>
  <c r="BE131" i="4"/>
  <c r="F91" i="4"/>
  <c r="BE123" i="4"/>
  <c r="F92" i="3"/>
  <c r="E112" i="3"/>
  <c r="J118" i="3"/>
  <c r="BE151" i="3"/>
  <c r="BE154" i="3"/>
  <c r="BE167" i="3"/>
  <c r="BE170" i="3"/>
  <c r="BE185" i="3"/>
  <c r="BE207" i="3"/>
  <c r="BE220" i="3"/>
  <c r="BE223" i="3"/>
  <c r="F91" i="3"/>
  <c r="J116" i="3"/>
  <c r="J119" i="3"/>
  <c r="BE158" i="3"/>
  <c r="BE176" i="3"/>
  <c r="BE217" i="3"/>
  <c r="BE228" i="3"/>
  <c r="BE231" i="3"/>
  <c r="BE234" i="3"/>
  <c r="BE242" i="3"/>
  <c r="BE125" i="3"/>
  <c r="BE130" i="3"/>
  <c r="BE142" i="3"/>
  <c r="BE148" i="3"/>
  <c r="BE173" i="3"/>
  <c r="BE193" i="3"/>
  <c r="BE201" i="3"/>
  <c r="BE204" i="3"/>
  <c r="BE214" i="3"/>
  <c r="BE127" i="3"/>
  <c r="BE139" i="3"/>
  <c r="BE164" i="3"/>
  <c r="BE180" i="3"/>
  <c r="BE183" i="3"/>
  <c r="BE187" i="3"/>
  <c r="BE190" i="3"/>
  <c r="BE195" i="3"/>
  <c r="BE198" i="3"/>
  <c r="BE225" i="3"/>
  <c r="BE132" i="3"/>
  <c r="BE145" i="3"/>
  <c r="BE210" i="3"/>
  <c r="BE237" i="3"/>
  <c r="BE136" i="3"/>
  <c r="BE161" i="3"/>
  <c r="F91" i="2"/>
  <c r="F122" i="2"/>
  <c r="BE146" i="2"/>
  <c r="BE149" i="2"/>
  <c r="BE162" i="2"/>
  <c r="BE173" i="2"/>
  <c r="BE181" i="2"/>
  <c r="BE205" i="2"/>
  <c r="BE221" i="2"/>
  <c r="BE274" i="2"/>
  <c r="BE293" i="2"/>
  <c r="BE298" i="2"/>
  <c r="E85" i="2"/>
  <c r="BE140" i="2"/>
  <c r="BE143" i="2"/>
  <c r="BE186" i="2"/>
  <c r="BE193" i="2"/>
  <c r="BE196" i="2"/>
  <c r="BE232" i="2"/>
  <c r="BE236" i="2"/>
  <c r="BE251" i="2"/>
  <c r="BE255" i="2"/>
  <c r="BE268" i="2"/>
  <c r="BE276" i="2"/>
  <c r="BE287" i="2"/>
  <c r="J89" i="2"/>
  <c r="BE132" i="2"/>
  <c r="BE171" i="2"/>
  <c r="BE199" i="2"/>
  <c r="BE219" i="2"/>
  <c r="BE226" i="2"/>
  <c r="BE239" i="2"/>
  <c r="BE253" i="2"/>
  <c r="BE284" i="2"/>
  <c r="BE290" i="2"/>
  <c r="J92" i="2"/>
  <c r="J121" i="2"/>
  <c r="BE155" i="2"/>
  <c r="BE158" i="2"/>
  <c r="BE248" i="2"/>
  <c r="BE261" i="2"/>
  <c r="BE272" i="2"/>
  <c r="BE202" i="2"/>
  <c r="BE223" i="2"/>
  <c r="BE258" i="2"/>
  <c r="BE280" i="2"/>
  <c r="BE128" i="2"/>
  <c r="BE136" i="2"/>
  <c r="BE152" i="2"/>
  <c r="BE166" i="2"/>
  <c r="BE177" i="2"/>
  <c r="BE189" i="2"/>
  <c r="BE208" i="2"/>
  <c r="BE212" i="2"/>
  <c r="BE215" i="2"/>
  <c r="BE228" i="2"/>
  <c r="BE230" i="2"/>
  <c r="BE242" i="2"/>
  <c r="BE245" i="2"/>
  <c r="BE264" i="2"/>
  <c r="BE278" i="2"/>
  <c r="F35" i="2"/>
  <c r="BB95" i="1" s="1"/>
  <c r="F37" i="3"/>
  <c r="BD96" i="1" s="1"/>
  <c r="F34" i="4"/>
  <c r="BA97" i="1"/>
  <c r="J34" i="5"/>
  <c r="AW98" i="1" s="1"/>
  <c r="F33" i="7"/>
  <c r="AZ100" i="1"/>
  <c r="F34" i="9"/>
  <c r="BA102" i="1"/>
  <c r="J34" i="9"/>
  <c r="AW102" i="1"/>
  <c r="J34" i="2"/>
  <c r="AW95" i="1"/>
  <c r="F34" i="3"/>
  <c r="BA96" i="1"/>
  <c r="F35" i="4"/>
  <c r="BB97" i="1"/>
  <c r="F34" i="5"/>
  <c r="BA98" i="1" s="1"/>
  <c r="F36" i="6"/>
  <c r="BC99" i="1"/>
  <c r="F37" i="2"/>
  <c r="BD95" i="1"/>
  <c r="J34" i="3"/>
  <c r="AW96" i="1" s="1"/>
  <c r="F36" i="4"/>
  <c r="BC97" i="1"/>
  <c r="F36" i="5"/>
  <c r="BC98" i="1"/>
  <c r="F37" i="6"/>
  <c r="BD99" i="1" s="1"/>
  <c r="F36" i="2"/>
  <c r="BC95" i="1"/>
  <c r="F35" i="3"/>
  <c r="BB96" i="1"/>
  <c r="F37" i="4"/>
  <c r="BD97" i="1"/>
  <c r="F35" i="5"/>
  <c r="BB98" i="1"/>
  <c r="F34" i="7"/>
  <c r="BA100" i="1"/>
  <c r="F34" i="8"/>
  <c r="BA101" i="1" s="1"/>
  <c r="F36" i="9"/>
  <c r="BC102" i="1"/>
  <c r="F37" i="9"/>
  <c r="BD102" i="1"/>
  <c r="F34" i="2"/>
  <c r="BA95" i="1" s="1"/>
  <c r="F36" i="3"/>
  <c r="BC96" i="1"/>
  <c r="J34" i="4"/>
  <c r="AW97" i="1"/>
  <c r="F37" i="5"/>
  <c r="BD98" i="1" s="1"/>
  <c r="F35" i="6"/>
  <c r="BB99" i="1"/>
  <c r="F35" i="9"/>
  <c r="BB102" i="1"/>
  <c r="BK126" i="2" l="1"/>
  <c r="J126" i="2" s="1"/>
  <c r="J97" i="2" s="1"/>
  <c r="BK122" i="5"/>
  <c r="J122" i="5" s="1"/>
  <c r="J97" i="5" s="1"/>
  <c r="R123" i="9"/>
  <c r="R122" i="9"/>
  <c r="P122" i="5"/>
  <c r="P121" i="5" s="1"/>
  <c r="AU98" i="1" s="1"/>
  <c r="T123" i="3"/>
  <c r="T122" i="3"/>
  <c r="P123" i="3"/>
  <c r="P122" i="3" s="1"/>
  <c r="AU96" i="1" s="1"/>
  <c r="T126" i="2"/>
  <c r="T125" i="2"/>
  <c r="T123" i="6"/>
  <c r="T122" i="6"/>
  <c r="BK121" i="4"/>
  <c r="J121" i="4" s="1"/>
  <c r="J97" i="4" s="1"/>
  <c r="R126" i="2"/>
  <c r="R125" i="2"/>
  <c r="BK123" i="3"/>
  <c r="J123" i="3" s="1"/>
  <c r="J97" i="3" s="1"/>
  <c r="R123" i="6"/>
  <c r="R122" i="6"/>
  <c r="R122" i="5"/>
  <c r="R121" i="5"/>
  <c r="T123" i="9"/>
  <c r="T122" i="9" s="1"/>
  <c r="BK123" i="9"/>
  <c r="BK122" i="9"/>
  <c r="J122" i="9"/>
  <c r="J30" i="9" s="1"/>
  <c r="AG102" i="1" s="1"/>
  <c r="BK118" i="8"/>
  <c r="J118" i="8" s="1"/>
  <c r="J96" i="8" s="1"/>
  <c r="J119" i="7"/>
  <c r="J97" i="7"/>
  <c r="BK122" i="6"/>
  <c r="J122" i="6" s="1"/>
  <c r="J30" i="6" s="1"/>
  <c r="AG99" i="1" s="1"/>
  <c r="BK121" i="5"/>
  <c r="J121" i="5" s="1"/>
  <c r="J30" i="5" s="1"/>
  <c r="AG98" i="1" s="1"/>
  <c r="BK125" i="2"/>
  <c r="J125" i="2"/>
  <c r="J96" i="2"/>
  <c r="F33" i="2"/>
  <c r="AZ95" i="1" s="1"/>
  <c r="F33" i="5"/>
  <c r="AZ98" i="1" s="1"/>
  <c r="BC94" i="1"/>
  <c r="W32" i="1"/>
  <c r="J33" i="2"/>
  <c r="AV95" i="1" s="1"/>
  <c r="AT95" i="1" s="1"/>
  <c r="J33" i="6"/>
  <c r="AV99" i="1"/>
  <c r="AT99" i="1"/>
  <c r="J33" i="9"/>
  <c r="AV102" i="1" s="1"/>
  <c r="AT102" i="1" s="1"/>
  <c r="F33" i="3"/>
  <c r="AZ96" i="1"/>
  <c r="J33" i="5"/>
  <c r="AV98" i="1" s="1"/>
  <c r="AT98" i="1" s="1"/>
  <c r="BD94" i="1"/>
  <c r="W33" i="1"/>
  <c r="J33" i="3"/>
  <c r="AV96" i="1" s="1"/>
  <c r="AT96" i="1" s="1"/>
  <c r="F33" i="6"/>
  <c r="AZ99" i="1" s="1"/>
  <c r="BA94" i="1"/>
  <c r="AW94" i="1"/>
  <c r="AK30" i="1"/>
  <c r="F33" i="4"/>
  <c r="AZ97" i="1"/>
  <c r="J33" i="4"/>
  <c r="AV97" i="1"/>
  <c r="AT97" i="1"/>
  <c r="J33" i="7"/>
  <c r="AV100" i="1" s="1"/>
  <c r="AT100" i="1" s="1"/>
  <c r="F33" i="8"/>
  <c r="AZ101" i="1"/>
  <c r="J30" i="7"/>
  <c r="AG100" i="1"/>
  <c r="F33" i="9"/>
  <c r="AZ102" i="1" s="1"/>
  <c r="BB94" i="1"/>
  <c r="AX94" i="1" s="1"/>
  <c r="J96" i="9" l="1"/>
  <c r="J123" i="9"/>
  <c r="J97" i="9" s="1"/>
  <c r="BK122" i="3"/>
  <c r="J122" i="3"/>
  <c r="J96" i="3" s="1"/>
  <c r="BK120" i="4"/>
  <c r="J120" i="4"/>
  <c r="J30" i="4" s="1"/>
  <c r="AG97" i="1" s="1"/>
  <c r="J39" i="9"/>
  <c r="AN100" i="1"/>
  <c r="AN99" i="1"/>
  <c r="J96" i="6"/>
  <c r="J39" i="7"/>
  <c r="AN98" i="1"/>
  <c r="J96" i="5"/>
  <c r="J39" i="6"/>
  <c r="J39" i="5"/>
  <c r="AN102" i="1"/>
  <c r="AU94" i="1"/>
  <c r="W31" i="1"/>
  <c r="AY94" i="1"/>
  <c r="J30" i="8"/>
  <c r="AG101" i="1" s="1"/>
  <c r="AN101" i="1" s="1"/>
  <c r="AZ94" i="1"/>
  <c r="AV94" i="1"/>
  <c r="AK29" i="1"/>
  <c r="J30" i="2"/>
  <c r="AG95" i="1" s="1"/>
  <c r="W30" i="1"/>
  <c r="J39" i="4" l="1"/>
  <c r="J96" i="4"/>
  <c r="J39" i="8"/>
  <c r="J39" i="2"/>
  <c r="AN95" i="1"/>
  <c r="AN97" i="1"/>
  <c r="J30" i="3"/>
  <c r="AG96" i="1"/>
  <c r="AN96" i="1"/>
  <c r="W29" i="1"/>
  <c r="AT94" i="1"/>
  <c r="J39" i="3" l="1"/>
  <c r="AG94" i="1"/>
  <c r="AK26" i="1"/>
  <c r="AK35" i="1" s="1"/>
  <c r="AN94" i="1" l="1"/>
</calcChain>
</file>

<file path=xl/sharedStrings.xml><?xml version="1.0" encoding="utf-8"?>
<sst xmlns="http://schemas.openxmlformats.org/spreadsheetml/2006/main" count="5675" uniqueCount="852">
  <si>
    <t>Export Komplet</t>
  </si>
  <si>
    <t/>
  </si>
  <si>
    <t>2.0</t>
  </si>
  <si>
    <t>ZAMOK</t>
  </si>
  <si>
    <t>False</t>
  </si>
  <si>
    <t>{e334a347-871e-4218-bb45-f658b1a49f17}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</si>
  <si>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</si>
  <si>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</si>
  <si>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</si>
  <si>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</si>
  <si>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</si>
  <si>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</si>
  <si>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</si>
  <si>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</si>
  <si>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20250310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</si>
  <si>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</si>
  <si>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</si>
  <si>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Chodník v ulici Blanická</t>
  </si>
  <si>
    <t>KSO:</t>
  </si>
  <si>
    <t>CC-CZ:</t>
  </si>
  <si>
    <t>Místo:</t>
  </si>
  <si>
    <t>Milevsko</t>
  </si>
  <si>
    <t>Datum:</t>
  </si>
  <si>
    <t>26. 3. 2025</t>
  </si>
  <si>
    <t>Zadavatel:</t>
  </si>
  <si>
    <t>IČ:</t>
  </si>
  <si>
    <t xml:space="preserve"> </t>
  </si>
  <si>
    <t>DIČ:</t>
  </si>
  <si>
    <t>Uchazeč:</t>
  </si>
  <si>
    <t>Vyplň údaj</t>
  </si>
  <si>
    <t>Projektant: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</si>
  <si>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</si>
  <si>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</si>
  <si>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</si>
  <si>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</si>
  <si>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</si>
  <si>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</si>
  <si>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</si>
  <si>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</si>
  <si>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</si>
  <si>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</si>
  <si>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</si>
  <si>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</si>
  <si>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</si>
  <si>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</si>
  <si>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</si>
  <si>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</si>
  <si>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</si>
  <si>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</si>
  <si>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</si>
  <si>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</si>
  <si>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</si>
  <si>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</si>
  <si>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</si>
  <si>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</si>
  <si>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</si>
  <si>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</si>
  <si>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</si>
  <si>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</si>
  <si>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</si>
  <si>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</si>
  <si>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</si>
  <si>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</si>
  <si>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</si>
  <si>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</si>
  <si>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</si>
  <si>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</si>
  <si>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</si>
  <si>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</si>
  <si>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</si>
  <si>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</si>
  <si>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</si>
  <si>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</si>
  <si>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</si>
  <si>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</si>
  <si>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</si>
  <si>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</si>
  <si>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</si>
  <si>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</si>
  <si>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202503101</t>
  </si>
  <si>
    <t>SO 101.1 Chodník ulice Blanická</t>
  </si>
  <si>
    <t>STA</t>
  </si>
  <si>
    <t>1</t>
  </si>
  <si>
    <t>{f0119e88-5498-4750-aa5e-5e30aea5731f}</t>
  </si>
  <si>
    <t>2</t>
  </si>
  <si>
    <t>202503102</t>
  </si>
  <si>
    <t>SO 101.2 Chodník ulice K. Čapka</t>
  </si>
  <si>
    <t>{427fb814-5249-41ec-a2c0-4635f931c378}</t>
  </si>
  <si>
    <t>202503103</t>
  </si>
  <si>
    <t>SO 101.3 Stavbou vyvolané investice na místní komunikaci Blanická</t>
  </si>
  <si>
    <t>{81bd330e-e0fe-436c-9483-f64726573273}</t>
  </si>
  <si>
    <t>202503104</t>
  </si>
  <si>
    <t>SO 101.4 Kanalizace - odvodnění místní komunikace Blanická</t>
  </si>
  <si>
    <t>{01092bb7-81f9-442e-92cb-b8676d4103a0}</t>
  </si>
  <si>
    <t>202503105</t>
  </si>
  <si>
    <t>SO 101.5 Přístupové komunikace a parkoviště mimo hlavní těleso chodníku ulice Blanická</t>
  </si>
  <si>
    <t>{ae140d5b-52cf-44a3-b05d-804397b8ef01}</t>
  </si>
  <si>
    <t>202503106</t>
  </si>
  <si>
    <t>SO 401.1 Veřejné osvětlení - ulice Blanická</t>
  </si>
  <si>
    <t>{3b502479-00ac-44df-9645-7c4815ae53fa}</t>
  </si>
  <si>
    <t>202503107</t>
  </si>
  <si>
    <t>SO 401.2 Veřejné osvětlení - ulice Blechova</t>
  </si>
  <si>
    <t>{c9ac19f0-95bb-4864-8d26-efe22cd5ab80}</t>
  </si>
  <si>
    <t>202503108</t>
  </si>
  <si>
    <t>VRN</t>
  </si>
  <si>
    <t>{82d0bc93-b5e7-4ad3-9d76-ae7d662e3057}</t>
  </si>
  <si>
    <t>KRYCÍ LIST SOUPISU PRACÍ</t>
  </si>
  <si>
    <t>Objekt:</t>
  </si>
  <si>
    <t>202503101 - SO 101.1 Chodník ulice Blanická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</si>
  <si>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</si>
  <si>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</si>
  <si>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</si>
  <si>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</si>
  <si>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</si>
  <si>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</si>
  <si>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 Zemní práce</t>
  </si>
  <si>
    <t xml:space="preserve">    2 - Zakládání</t>
  </si>
  <si>
    <t xml:space="preserve">    3 - Svislé a kompletní konstrukce</t>
  </si>
  <si>
    <t xml:space="preserve">    4 - Vodorovné konstrukce</t>
  </si>
  <si>
    <t xml:space="preserve">    5 - Komunikace pozemní</t>
  </si>
  <si>
    <t xml:space="preserve">    9 - Ostatní konstrukce a práce, bourání</t>
  </si>
  <si>
    <t xml:space="preserve">    997 - Přesun sutě</t>
  </si>
  <si>
    <t xml:space="preserve">    998 - Přesun hmot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</si>
  <si>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</si>
  <si>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</si>
  <si>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</si>
  <si>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</si>
  <si>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</si>
  <si>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</si>
  <si>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</si>
  <si>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</si>
  <si>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</si>
  <si>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</si>
  <si>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</si>
  <si>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</si>
  <si>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</si>
  <si>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</si>
  <si>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</si>
  <si>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</si>
  <si>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 xml:space="preserve"> Zemní práce</t>
  </si>
  <si>
    <t>K</t>
  </si>
  <si>
    <t>113106341</t>
  </si>
  <si>
    <t>Rozebrání dlažeb při překopech komunikací pro pěší z betonových dlaždic strojně pl do 15 m2</t>
  </si>
  <si>
    <t>m2</t>
  </si>
  <si>
    <t>CS ÚRS 2025 01</t>
  </si>
  <si>
    <t>4</t>
  </si>
  <si>
    <t>320877166</t>
  </si>
  <si>
    <t>PP</t>
  </si>
  <si>
    <t>Rozebrání dlažeb a dílců při překopech inženýrských sítí s přemístěním hmot na skládku na vzdálenost do 3 m nebo s naložením na dopravní prostředek strojně plochy jednotlivě do 15 m2 komunikací pro pěší s ložem z kameniva nebo živice a s výplní spár z betonových nebo kameninových dlaždic, desek nebo tvarovek</t>
  </si>
  <si>
    <t>P</t>
  </si>
  <si>
    <t>Poznámka k položce:_x000D_
betonová přídlažba</t>
  </si>
  <si>
    <t>VV</t>
  </si>
  <si>
    <t>41,6</t>
  </si>
  <si>
    <t>113151111</t>
  </si>
  <si>
    <t>Rozebrání zpevněných ploch ze silničních dílců</t>
  </si>
  <si>
    <t>1118041707</t>
  </si>
  <si>
    <t>Rozebírání zpevněných ploch s přemístěním na skládku na vzdálenost do 20 m nebo s naložením na dopravní prostředek ze silničních panelů</t>
  </si>
  <si>
    <t>Poznámka k položce:_x000D_
odstranění 7 ks silničních panelů</t>
  </si>
  <si>
    <t>7*3*1,2</t>
  </si>
  <si>
    <t>3</t>
  </si>
  <si>
    <t>113154513</t>
  </si>
  <si>
    <t>Frézování živičného krytu tl 50 mm pruh š do 0,5 m pl do 500 m2</t>
  </si>
  <si>
    <t>575957768</t>
  </si>
  <si>
    <t>Frézování živičného podkladu nebo krytu s naložením hmot na dopravní prostředek plochy do 500 m2 pruhu šířky do 0,5 m, tloušťky vrstvy 50 mm</t>
  </si>
  <si>
    <t>Poznámka k položce:_x000D_
vozovka</t>
  </si>
  <si>
    <t>220,43-38*0,5</t>
  </si>
  <si>
    <t>113202111</t>
  </si>
  <si>
    <t>Vytrhání obrub krajníků obrubníků stojatých</t>
  </si>
  <si>
    <t>m</t>
  </si>
  <si>
    <t>-1317028062</t>
  </si>
  <si>
    <t>Vytrhání obrub s vybouráním lože, s přemístěním hmot na skládku na vzdálenost do 3 m nebo s naložením na dopravní prostředek z krajníků nebo obrubníků stojatých</t>
  </si>
  <si>
    <t>36,1</t>
  </si>
  <si>
    <t>5</t>
  </si>
  <si>
    <t>122251102</t>
  </si>
  <si>
    <t>Odkopávky a prokopávky nezapažené v hornině třídy těžitelnosti I skupiny 3 objem do 50 m3 strojně</t>
  </si>
  <si>
    <t>m3</t>
  </si>
  <si>
    <t>-307808444</t>
  </si>
  <si>
    <t>Odkopávky a prokopávky nezapažené strojně v hornině třídy těžitelnosti I skupiny 3 přes 20 do 50 m3</t>
  </si>
  <si>
    <t>244,259-91,594-10,688</t>
  </si>
  <si>
    <t>6</t>
  </si>
  <si>
    <t>162751117</t>
  </si>
  <si>
    <t>Vodorovné přemístění přes 9 000 do 10000 m výkopku/sypaniny z horniny třídy těžitelnosti I skupiny 1 až 3</t>
  </si>
  <si>
    <t>1734929839</t>
  </si>
  <si>
    <t>Vodorovné přemístění výkopku nebo sypaniny po suchu na obvyklém dopravním prostředku, bez naložení výkopku, avšak se složením bez rozhrnutí z horniny třídy těžitelnosti I skupiny 1 až 3 na vzdálenost přes 9 000 do 10 000 m</t>
  </si>
  <si>
    <t>7</t>
  </si>
  <si>
    <t>162751119</t>
  </si>
  <si>
    <t>Příplatek k vodorovnému přemístění výkopku/sypaniny z horniny třídy těžitelnosti I skupiny 1 až 3 ZKD 1000 m přes 10000 m</t>
  </si>
  <si>
    <t>1803053215</t>
  </si>
  <si>
    <t>Vodorovné přemístění výkopku nebo sypaniny po suchu na obvyklém dopravním prostředku, bez naložení výkopku, avšak se složením bez rozhrnutí z horniny třídy těžitelnosti I skupiny 1 až 3 na vzdálenost Příplatek k ceně za každých dalších i započatých 1 000 m</t>
  </si>
  <si>
    <t>(244,259-91,594-10,688)*2</t>
  </si>
  <si>
    <t>8</t>
  </si>
  <si>
    <t>171201231</t>
  </si>
  <si>
    <t>Poplatek za uložení zeminy a kamení na recyklační skládce (skládkovné) kód odpadu 17 05 04</t>
  </si>
  <si>
    <t>t</t>
  </si>
  <si>
    <t>-1230506954</t>
  </si>
  <si>
    <t>Poplatek za uložení stavebního odpadu na recyklační skládce (skládkovné) zeminy a kamení zatříděného do Katalogu odpadů pod kódem 17 05 04</t>
  </si>
  <si>
    <t>(244,259-91,594-10,688)*1,75</t>
  </si>
  <si>
    <t>9</t>
  </si>
  <si>
    <t>171251201</t>
  </si>
  <si>
    <t>Uložení sypaniny na skládky nebo meziskládky</t>
  </si>
  <si>
    <t>1965377042</t>
  </si>
  <si>
    <t>Uložení sypaniny na skládky nebo meziskládky bez hutnění s upravením uložené sypaniny do předepsaného tvaru</t>
  </si>
  <si>
    <t>10</t>
  </si>
  <si>
    <t>181951112</t>
  </si>
  <si>
    <t>Úprava pláně v hornině třídy těžitelnosti I skupiny 1 až 3 se zhutněním strojně</t>
  </si>
  <si>
    <t>-720611970</t>
  </si>
  <si>
    <t>Úprava pláně vyrovnáním výškových rozdílů strojně v hornině třídy těžitelnosti I, skupiny 1 až 3 se zhutněním</t>
  </si>
  <si>
    <t>810,3*1,12-244,25-42,75*1,15</t>
  </si>
  <si>
    <t>Zakládání</t>
  </si>
  <si>
    <t>11</t>
  </si>
  <si>
    <t>273321611</t>
  </si>
  <si>
    <t>Základové desky ze ŽB bez zvýšených nároků na prostředí tř. C 30/37</t>
  </si>
  <si>
    <t>-1801558446</t>
  </si>
  <si>
    <t>Základy z betonu železového (bez výztuže) desky z betonu bez zvláštních nároků na prostředí tř. C 30/37</t>
  </si>
  <si>
    <t>Poznámka k položce:_x000D_
obnova opěrné zídky u studny_x000D_
pouze se souhlasem investora</t>
  </si>
  <si>
    <t>3*0,4*0,3</t>
  </si>
  <si>
    <t>279361821</t>
  </si>
  <si>
    <t>Výztuž základových zdí nosných betonářskou ocelí 10 505</t>
  </si>
  <si>
    <t>1167184438</t>
  </si>
  <si>
    <t>Výztuž základových zdí nosných svislých nebo odkloněných od svislice, rovinných nebo oblých, deskových nebo žebrových, včetně výztuže jejich žeber z betonářské oceli 10 505 (R) nebo BSt 500</t>
  </si>
  <si>
    <t>0,36*0,1</t>
  </si>
  <si>
    <t>Svislé a kompletní konstrukce</t>
  </si>
  <si>
    <t>13</t>
  </si>
  <si>
    <t>339921132</t>
  </si>
  <si>
    <t>Osazování betonových palisád do betonového základu v řadě výšky prvku přes 0,5 do 1 m</t>
  </si>
  <si>
    <t>1749649869</t>
  </si>
  <si>
    <t>Osazování palisád betonových v řadě se zabetonováním výšky palisády přes 500 do 1000 mm</t>
  </si>
  <si>
    <t>14</t>
  </si>
  <si>
    <t>M</t>
  </si>
  <si>
    <t>59228414</t>
  </si>
  <si>
    <t>palisáda tyčová kruhová betonová 175x200mm v 1000mm přírodní</t>
  </si>
  <si>
    <t>kus</t>
  </si>
  <si>
    <t>-521338938</t>
  </si>
  <si>
    <t>5*5,715 'Přepočtené koeficientem množství</t>
  </si>
  <si>
    <t>Vodorovné konstrukce</t>
  </si>
  <si>
    <t>15</t>
  </si>
  <si>
    <t>411351011</t>
  </si>
  <si>
    <t>Zřízení bednění stropů deskových tl přes 5 do 25 cm bez podpěrné kce</t>
  </si>
  <si>
    <t>716842539</t>
  </si>
  <si>
    <t>Bednění stropních konstrukcí - bez podpěrné konstrukce desek tloušťky stropní desky přes 5 do 25 cm zřízení</t>
  </si>
  <si>
    <t>3*1,1+2*0,4*0,3</t>
  </si>
  <si>
    <t>16</t>
  </si>
  <si>
    <t>411351012</t>
  </si>
  <si>
    <t>Odstranění bednění stropů deskových tl přes 5 do 25 cm bez podpěrné kce</t>
  </si>
  <si>
    <t>1239023400</t>
  </si>
  <si>
    <t>Bednění stropních konstrukcí - bez podpěrné konstrukce desek tloušťky stropní desky přes 5 do 25 cm odstranění</t>
  </si>
  <si>
    <t>Komunikace pozemní</t>
  </si>
  <si>
    <t>17</t>
  </si>
  <si>
    <t>564851011</t>
  </si>
  <si>
    <t>Podklad ze štěrkodrtě ŠD plochy do 100 m2 tl 150 mm</t>
  </si>
  <si>
    <t>2075460889</t>
  </si>
  <si>
    <t>Podklad ze štěrkodrti ŠD s rozprostřením a zhutněním plochy jednotlivě do 100 m2, po zhutnění tl. 150 mm</t>
  </si>
  <si>
    <t>565,1*1,1+2*40*1,1</t>
  </si>
  <si>
    <t>18</t>
  </si>
  <si>
    <t>564871011</t>
  </si>
  <si>
    <t>Podklad ze štěrkodrtě ŠD plochy do 100 m2 tl 250 mm</t>
  </si>
  <si>
    <t>1293286037</t>
  </si>
  <si>
    <t>Podklad ze štěrkodrti ŠD s rozprostřením a zhutněním plochy jednotlivě do 100 m2, po zhutnění tl. 250 mm</t>
  </si>
  <si>
    <t>Poznámka k položce:_x000D_
po odečtu plochy sjezdů mimo linii chodníků (neuznatelný náklad)_x000D_
po odečtu parkovišť  (neuznatelný náklad)</t>
  </si>
  <si>
    <t>245,5-153,08</t>
  </si>
  <si>
    <t>19</t>
  </si>
  <si>
    <t>566901261</t>
  </si>
  <si>
    <t>Vyspravení podkladu po překopech inženýrských sítí plochy přes 15 m2 obalovaným kamenivem ACP (OK) tl. 100 mm</t>
  </si>
  <si>
    <t>-904618590</t>
  </si>
  <si>
    <t>Vyspravení podkladu po překopech inženýrských sítí plochy přes 15 m2 s rozprostřením a zhutněním obalovaným kamenivem ACP (OK) tl. 100 mm</t>
  </si>
  <si>
    <t>220,43</t>
  </si>
  <si>
    <t>20</t>
  </si>
  <si>
    <t>572341111</t>
  </si>
  <si>
    <t>Vyspravení krytu komunikací po překopech pl přes 15 m2 asfalt betonem ACO (AB) tl přes 30 do 50 mm</t>
  </si>
  <si>
    <t>-1211746492</t>
  </si>
  <si>
    <t>Vyspravení krytu komunikací po překopech inženýrských sítí plochy přes 15 m2 asfaltovým betonem ACO (AB), po zhutnění tl. přes 30 do 50 mm</t>
  </si>
  <si>
    <t>596211112</t>
  </si>
  <si>
    <t>Kladení zámkové dlažby komunikací pro pěší ručně tl 60 mm skupiny A pl přes 100 do 300 m2</t>
  </si>
  <si>
    <t>820878980</t>
  </si>
  <si>
    <t>Kladení dlažby z betonových zámkových dlaždic komunikací pro pěší ručně s ložem z kameniva těženého nebo drceného tl. do 40 mm, s vyplněním spár s dvojitým hutněním, vibrováním a se smetením přebytečného materiálu na krajnici tl. 60 mm skupiny A, pro plochy přes 100 do 300 m2</t>
  </si>
  <si>
    <t>565,1-42,75</t>
  </si>
  <si>
    <t>22</t>
  </si>
  <si>
    <t>59245018</t>
  </si>
  <si>
    <t>dlažba skladebná betonová 200x100mm tl 60mm přírodní</t>
  </si>
  <si>
    <t>1593455281</t>
  </si>
  <si>
    <t>510,45*1,02 'Přepočtené koeficientem množství</t>
  </si>
  <si>
    <t>23</t>
  </si>
  <si>
    <t>59245006</t>
  </si>
  <si>
    <t>dlažba pro nevidomé betonová 200x100mm tl 60mm barevná</t>
  </si>
  <si>
    <t>1062249150</t>
  </si>
  <si>
    <t>Poznámka k položce:_x000D_
červená</t>
  </si>
  <si>
    <t>24</t>
  </si>
  <si>
    <t>596211210</t>
  </si>
  <si>
    <t>Kladení zámkové dlažby komunikací pro pěší ručně tl 80 mm skupiny A pl do 50 m2</t>
  </si>
  <si>
    <t>-817895776</t>
  </si>
  <si>
    <t>Kladení dlažby z betonových zámkových dlaždic komunikací pro pěší ručně s ložem z kameniva těženého nebo drceného tl. do 40 mm, s vyplněním spár s dvojitým hutněním, vibrováním a se smetením přebytečného materiálu na krajnici tl. 80 mm skupiny A, pro plochy do 50 m2</t>
  </si>
  <si>
    <t>Poznámka k položce:_x000D_
po odečtu sjezdů za linií chodníku (neuznatelný náklad)_x000D_
po odečtu parkovišť (neuznatelný náklad)</t>
  </si>
  <si>
    <t>180,2-153,08-2,8</t>
  </si>
  <si>
    <t>25</t>
  </si>
  <si>
    <t>59245020</t>
  </si>
  <si>
    <t>dlažba skladebná betonová 200x100mm tl 80mm přírodní</t>
  </si>
  <si>
    <t>1426421291</t>
  </si>
  <si>
    <t>168,7-153,08</t>
  </si>
  <si>
    <t>26</t>
  </si>
  <si>
    <t>59245226</t>
  </si>
  <si>
    <t>dlažba pro nevidomé betonová 200x100mm tl 80mm barevná</t>
  </si>
  <si>
    <t>-622073446</t>
  </si>
  <si>
    <t>8,7*1,02 'Přepočtené koeficientem množství</t>
  </si>
  <si>
    <t>Ostatní konstrukce a práce, bourání</t>
  </si>
  <si>
    <t>27</t>
  </si>
  <si>
    <t>914111121</t>
  </si>
  <si>
    <t>Montáž svislé dopravní značky do velikosti 2 m2 objímkami na sloupek nebo konzolu</t>
  </si>
  <si>
    <t>1894910038</t>
  </si>
  <si>
    <t>Montáž svislé dopravní značky základní velikosti do 2 m2 objímkami na sloupky nebo konzoly</t>
  </si>
  <si>
    <t>28</t>
  </si>
  <si>
    <t>40445608</t>
  </si>
  <si>
    <t>značky upravující přednost P1, P4 700mm</t>
  </si>
  <si>
    <t>-522770401</t>
  </si>
  <si>
    <t>29</t>
  </si>
  <si>
    <t>914511112</t>
  </si>
  <si>
    <t>Montáž sloupku dopravních značek délky do 3,5 m s betonovým základem a patkou</t>
  </si>
  <si>
    <t>1875395099</t>
  </si>
  <si>
    <t>Montáž sloupku dopravních značek délky do 3,5 m do hliníkové patky</t>
  </si>
  <si>
    <t xml:space="preserve">Poznámka k položce:_x000D_
_x000D_
</t>
  </si>
  <si>
    <t>30</t>
  </si>
  <si>
    <t>404452250</t>
  </si>
  <si>
    <t>sloupek Zn 60 - 350</t>
  </si>
  <si>
    <t>-1741537523</t>
  </si>
  <si>
    <t>31</t>
  </si>
  <si>
    <t>404452530</t>
  </si>
  <si>
    <t>víčko plastové na sloupek 60</t>
  </si>
  <si>
    <t>1097396883</t>
  </si>
  <si>
    <t>32</t>
  </si>
  <si>
    <t>40445256</t>
  </si>
  <si>
    <t>svorka upínací na sloupek dopravní značky D 60mm</t>
  </si>
  <si>
    <t>-2106900484</t>
  </si>
  <si>
    <t>33</t>
  </si>
  <si>
    <t>916131213</t>
  </si>
  <si>
    <t>Osazení silničního obrubníku betonového stojatého s boční opěrou do lože z betonu prostého</t>
  </si>
  <si>
    <t>-457428054</t>
  </si>
  <si>
    <t>Osazení silničního obrubníku betonového se zřízením lože, s vyplněním a zatřením spár cementovou maltou stojatého s boční opěrou z betonu prostého tř. C 12/15, do lože z betonu prostého téže značky</t>
  </si>
  <si>
    <t>520,3-72,8-8</t>
  </si>
  <si>
    <t>34</t>
  </si>
  <si>
    <t>59217031</t>
  </si>
  <si>
    <t>obrubník silniční betonový 1000x150x250mm</t>
  </si>
  <si>
    <t>-539561197</t>
  </si>
  <si>
    <t>419,526-63,036</t>
  </si>
  <si>
    <t>35</t>
  </si>
  <si>
    <t>59217032</t>
  </si>
  <si>
    <t>obrubník betonový silniční 1000x150x150mm</t>
  </si>
  <si>
    <t>-923221009</t>
  </si>
  <si>
    <t>77-8,16-6</t>
  </si>
  <si>
    <t>36</t>
  </si>
  <si>
    <t>59217030</t>
  </si>
  <si>
    <t>obrubník betonový silniční přechodový 1000x150x150-250mm</t>
  </si>
  <si>
    <t>1554630717</t>
  </si>
  <si>
    <t>27*1,02 'Přepočtené koeficientem množství</t>
  </si>
  <si>
    <t>37</t>
  </si>
  <si>
    <t>916231213</t>
  </si>
  <si>
    <t>Osazení chodníkového obrubníku betonového stojatého s boční opěrou do lože z betonu prostého</t>
  </si>
  <si>
    <t>-885120673</t>
  </si>
  <si>
    <t>Osazení chodníkového obrubníku betonového se zřízením lože, s vyplněním a zatřením spár cementovou maltou stojatého s boční opěrou z betonu prostého, do lože z betonu prostého</t>
  </si>
  <si>
    <t>450,6-31,7</t>
  </si>
  <si>
    <t>38</t>
  </si>
  <si>
    <t>59217016</t>
  </si>
  <si>
    <t>obrubník betonový chodníkový 1000x80x250mm</t>
  </si>
  <si>
    <t>-1098552583</t>
  </si>
  <si>
    <t>418,9*1,02 'Přepočtené koeficientem množství</t>
  </si>
  <si>
    <t>39</t>
  </si>
  <si>
    <t>919441221</t>
  </si>
  <si>
    <t>Čelo propustku z lomového kamene pro propustek z trub DN 600 až 800</t>
  </si>
  <si>
    <t>-1350543569</t>
  </si>
  <si>
    <t>Čelo propustku včetně římsy ze zdiva z lomového kamene, pro propustek z trub DN 600 až 800 mm</t>
  </si>
  <si>
    <t>40</t>
  </si>
  <si>
    <t>919521140</t>
  </si>
  <si>
    <t>Zřízení silničního propustku z trub betonových nebo ŽB DN 600</t>
  </si>
  <si>
    <t>2069300422</t>
  </si>
  <si>
    <t>Zřízení silničního propustku z trub betonových nebo železobetonových DN 600 mm</t>
  </si>
  <si>
    <t>41</t>
  </si>
  <si>
    <t>59223023</t>
  </si>
  <si>
    <t>trouba betonová hrdlová DN 600</t>
  </si>
  <si>
    <t>-1070573942</t>
  </si>
  <si>
    <t>2,5*1,01 'Přepočtené koeficientem množství</t>
  </si>
  <si>
    <t>42</t>
  </si>
  <si>
    <t>919732211</t>
  </si>
  <si>
    <t>Styčná spára napojení nového živičného povrchu na stávající za tepla š 15 mm hl 25 mm s prořezáním</t>
  </si>
  <si>
    <t>-554176861</t>
  </si>
  <si>
    <t>Styčná pracovní spára při napojení nového živičného povrchu na stávající se zalitím za tepla modifikovanou asfaltovou hmotou s posypem vápenným hydrátem šířky do 15 mm, hloubky do 25 mm včetně prořezání spáry</t>
  </si>
  <si>
    <t>440,87-38</t>
  </si>
  <si>
    <t>43</t>
  </si>
  <si>
    <t>919735113</t>
  </si>
  <si>
    <t>Řezání stávajícího živičného krytu hl přes 100 do 150 mm</t>
  </si>
  <si>
    <t>476853104</t>
  </si>
  <si>
    <t>Řezání stávajícího živičného krytu nebo podkladu  hloubky přes 100 do 150 mm</t>
  </si>
  <si>
    <t>44</t>
  </si>
  <si>
    <t>961044111</t>
  </si>
  <si>
    <t>Bourání základů z betonu prostého</t>
  </si>
  <si>
    <t>567942317</t>
  </si>
  <si>
    <t>Poznámka k položce:_x000D_
stávající betonová nadezdívka</t>
  </si>
  <si>
    <t>4*0,5*0,5</t>
  </si>
  <si>
    <t>45</t>
  </si>
  <si>
    <t>962042320</t>
  </si>
  <si>
    <t>Bourání zdiva nadzákladového z betonu prostého do 1 m3</t>
  </si>
  <si>
    <t>-1685441294</t>
  </si>
  <si>
    <t>Bourání zdiva z betonu prostého nadzákladového objemu do 1 m3</t>
  </si>
  <si>
    <t>4*0,4*0,4</t>
  </si>
  <si>
    <t>46</t>
  </si>
  <si>
    <t>966005111</t>
  </si>
  <si>
    <t>Rozebrání a odstranění silničního zábradlí se sloupky osazenými s betonovými patkami</t>
  </si>
  <si>
    <t>-970236296</t>
  </si>
  <si>
    <t>Rozebrání a odstranění silničního zábradlí a ocelových svodidel s přemístěním hmot na skládku na vzdálenost do 10 m nebo s naložením na dopravní prostředek, se zásypem jam po odstraněných sloupcích a s jeho zhutněním silničního zábradlí se sloupky osazenými s betonovými patkami</t>
  </si>
  <si>
    <t>47</t>
  </si>
  <si>
    <t>966006132</t>
  </si>
  <si>
    <t>Odstranění značek dopravních nebo orientačních se sloupky s betonovými patkami</t>
  </si>
  <si>
    <t>-252182949</t>
  </si>
  <si>
    <t>Odstranění dopravních nebo orientačních značek se sloupkem s uložením hmot na vzdálenost do 20 m nebo s naložením na dopravní prostředek, se zásypem jam a jeho zhutněním s betonovou patkou</t>
  </si>
  <si>
    <t>48</t>
  </si>
  <si>
    <t>966006211</t>
  </si>
  <si>
    <t>Odstranění svislých dopravních značek ze sloupů, sloupků nebo konzol</t>
  </si>
  <si>
    <t>-1385547686</t>
  </si>
  <si>
    <t>Odstranění (demontáž) svislých dopravních značek s odklizením materiálu na skládku na vzdálenost do 20 m nebo s naložením na dopravní prostředek ze sloupů, sloupků nebo konzol</t>
  </si>
  <si>
    <t>49</t>
  </si>
  <si>
    <t>966008311</t>
  </si>
  <si>
    <t>Bourání čela trubního propustku z betonu železového</t>
  </si>
  <si>
    <t>-1989826312</t>
  </si>
  <si>
    <t>Bourání trubního propustku s odklizením a uložením vybouraného materiálu na skládku na vzdálenost do 3 m nebo s naložením na dopravní prostředek čela z betonu železového</t>
  </si>
  <si>
    <t>50</t>
  </si>
  <si>
    <t>R966.2</t>
  </si>
  <si>
    <t>Přemístění stávajících svislých dopravních značek</t>
  </si>
  <si>
    <t>kpl</t>
  </si>
  <si>
    <t>-1471036954</t>
  </si>
  <si>
    <t>Poznámka k položce:_x000D_
včetně ukotvení</t>
  </si>
  <si>
    <t>997</t>
  </si>
  <si>
    <t>Přesun sutě</t>
  </si>
  <si>
    <t>51</t>
  </si>
  <si>
    <t>997013861</t>
  </si>
  <si>
    <t>Poplatek za uložení stavebního odpadu na recyklační skládce (skládkovné) z prostého betonu kód odpadu 17 01 01</t>
  </si>
  <si>
    <t>837113946</t>
  </si>
  <si>
    <t>Poplatek za uložení stavebního odpadu na recyklační skládce (skládkovné) z prostého betonu zatříděného do Katalogu odpadů pod kódem 17 01 01</t>
  </si>
  <si>
    <t>10,608+8,946+2+1,408</t>
  </si>
  <si>
    <t>52</t>
  </si>
  <si>
    <t>997013875</t>
  </si>
  <si>
    <t>Poplatek za uložení stavebního odpadu na recyklační skládce (skládkovné) asfaltového bez obsahu dehtu zatříděného do Katalogu odpadů pod kódem 17 03 02</t>
  </si>
  <si>
    <t>-1870828598</t>
  </si>
  <si>
    <t>23,164</t>
  </si>
  <si>
    <t>53</t>
  </si>
  <si>
    <t>997221551</t>
  </si>
  <si>
    <t>Vodorovná doprava suti ze sypkých materiálů do 1 km</t>
  </si>
  <si>
    <t>1484210010</t>
  </si>
  <si>
    <t>Vodorovná doprava suti  bez naložení, ale se složením a s hrubým urovnáním ze sypkých materiálů, na vzdálenost do 1 km</t>
  </si>
  <si>
    <t>61,301</t>
  </si>
  <si>
    <t>54</t>
  </si>
  <si>
    <t>997221559</t>
  </si>
  <si>
    <t>Příplatek ZKD 1 km u vodorovné dopravy suti ze sypkých materiálů</t>
  </si>
  <si>
    <t>-1968702624</t>
  </si>
  <si>
    <t>Vodorovná doprava suti  bez naložení, ale se složením a s hrubým urovnáním Příplatek k ceně za každý další i započatý 1 km přes 1 km</t>
  </si>
  <si>
    <t xml:space="preserve">Poznámka k položce:_x000D_
vzdálenost x km </t>
  </si>
  <si>
    <t>998</t>
  </si>
  <si>
    <t>Přesun hmot</t>
  </si>
  <si>
    <t>55</t>
  </si>
  <si>
    <t>998225111</t>
  </si>
  <si>
    <t>Přesun hmot pro pozemní komunikace s krytem z kamene, monolitickým betonovým nebo živičným</t>
  </si>
  <si>
    <t>-724879980</t>
  </si>
  <si>
    <t>Přesun hmot pro komunikace s krytem z kameniva, monolitickým betonovým nebo živičným dopravní vzdálenost do 200 m jakékoliv délky objektu</t>
  </si>
  <si>
    <t>202503102 - SO 101.2 Chodník ulice K. Čapka</t>
  </si>
  <si>
    <t>112101102</t>
  </si>
  <si>
    <t>Odstranění stromů listnatých průměru kmene přes 300 do 500 mm</t>
  </si>
  <si>
    <t>1894071060</t>
  </si>
  <si>
    <t>Odstranění stromů s odřezáním kmene a s odvětvením listnatých, průměru kmene přes 300 do 500 mm</t>
  </si>
  <si>
    <t>112251102</t>
  </si>
  <si>
    <t>Odstranění pařezů průměru přes 300 do 500 mm</t>
  </si>
  <si>
    <t>-699303184</t>
  </si>
  <si>
    <t>Odstranění pařezů strojně s jejich vykopáním nebo vytrháním průměru přes 300 do 500 mm</t>
  </si>
  <si>
    <t>Poznámka k položce:_x000D_
včetně likvidace dřevní hmoty</t>
  </si>
  <si>
    <t>113107181</t>
  </si>
  <si>
    <t>Odstranění podkladu živičného tl do 50 mm strojně pl přes 50 do 200 m2</t>
  </si>
  <si>
    <t>-1556747222</t>
  </si>
  <si>
    <t>Odstranění podkladů nebo krytů strojně plochy jednotlivě přes 50 m2 do 200 m2 s přemístěním hmot na skládku na vzdálenost do 20 m nebo s naložením na dopravní prostředek živičných, o tl. vrstvy do 50 mm</t>
  </si>
  <si>
    <t>1428871267</t>
  </si>
  <si>
    <t>38*0,5</t>
  </si>
  <si>
    <t>188805155</t>
  </si>
  <si>
    <t>67,1</t>
  </si>
  <si>
    <t>-1794807653</t>
  </si>
  <si>
    <t>42,75*0,25</t>
  </si>
  <si>
    <t>-587431118</t>
  </si>
  <si>
    <t>10,688</t>
  </si>
  <si>
    <t>-1600880422</t>
  </si>
  <si>
    <t>2*10,688</t>
  </si>
  <si>
    <t>62669215</t>
  </si>
  <si>
    <t>10,688*1,75</t>
  </si>
  <si>
    <t>-138163010</t>
  </si>
  <si>
    <t>835879386</t>
  </si>
  <si>
    <t>42,75*1,15</t>
  </si>
  <si>
    <t>565155111</t>
  </si>
  <si>
    <t>Asfaltový beton vrstva podkladní ACP 16 (obalované kamenivo OKS) tl 70 mm š do 3 m</t>
  </si>
  <si>
    <t>1508179141</t>
  </si>
  <si>
    <t>Asfaltový beton vrstva podkladní ACP 16 (obalované kamenivo střednězrnné - OKS)  s rozprostřením a zhutněním v pruhu šířky přes 1,5 do 3 m, po zhutnění tl. 70 mm</t>
  </si>
  <si>
    <t>573211107</t>
  </si>
  <si>
    <t>Postřik živičný spojovací z asfaltu v množství 0,30 kg/m2</t>
  </si>
  <si>
    <t>-1123641799</t>
  </si>
  <si>
    <t>Postřik spojovací PS bez posypu kamenivem z asfaltu silničního, v množství 0,30 kg/m2</t>
  </si>
  <si>
    <t>577134111</t>
  </si>
  <si>
    <t>Asfaltový beton vrstva obrusná ACO 11+ (ABS) tř. I tl 40 mm š do 3 m z nemodifikovaného asfaltu</t>
  </si>
  <si>
    <t>734123664</t>
  </si>
  <si>
    <t>Asfaltový beton vrstva obrusná ACO 11 (ABS) s rozprostřením a se zhutněním z nemodifikovaného asfaltu v pruhu šířky do 3 m tř. I (ACO 11+), po zhutnění tl. 40 mm</t>
  </si>
  <si>
    <t>-1389649839</t>
  </si>
  <si>
    <t>42,75</t>
  </si>
  <si>
    <t>-1665605582</t>
  </si>
  <si>
    <t>42,75*1,02 'Přepočtené koeficientem množství</t>
  </si>
  <si>
    <t>572842404</t>
  </si>
  <si>
    <t>2,8</t>
  </si>
  <si>
    <t>-75686866</t>
  </si>
  <si>
    <t>2,8*1,02 'Přepočtené koeficientem množství</t>
  </si>
  <si>
    <t>911381215</t>
  </si>
  <si>
    <t>Městská ochranná zábrana betonová průběžná délky 2 m výšky 0,5 m</t>
  </si>
  <si>
    <t>762831779</t>
  </si>
  <si>
    <t>Městská ochranná zábrana průběžná délky 2 m, výšky 0,5 m</t>
  </si>
  <si>
    <t>Poznámka k položce:_x000D_
betonové svodidlo</t>
  </si>
  <si>
    <t>911381222</t>
  </si>
  <si>
    <t>Městská ochranná zábrana betonová koncová délky 2 m výšky 0,5 m</t>
  </si>
  <si>
    <t>2094007032</t>
  </si>
  <si>
    <t>Městská ochranná zábrana koncová délky 2 m, výšky 0,5 m</t>
  </si>
  <si>
    <t>914111111</t>
  </si>
  <si>
    <t>Montáž svislé dopravní značky do velikosti 1 m2 objímkami na sloupek nebo konzolu</t>
  </si>
  <si>
    <t>1703450795</t>
  </si>
  <si>
    <t>Montáž svislé dopravní značky základní velikosti do 1 m2 objímkami na sloupky nebo konzoly</t>
  </si>
  <si>
    <t>40445619</t>
  </si>
  <si>
    <t>zákazové, příkazové dopravní značky B1-B34, C1-15 500mm</t>
  </si>
  <si>
    <t>1821107294</t>
  </si>
  <si>
    <t>Poznámka k položce:_x000D_
B2 zmenšená - 2x_x000D_
C4a zmenšená 2x</t>
  </si>
  <si>
    <t>-937394779</t>
  </si>
  <si>
    <t>Poznámka k položce:_x000D_
zkrácený, montáž na CITYblok</t>
  </si>
  <si>
    <t>40445235</t>
  </si>
  <si>
    <t>sloupek pro dopravní značku Al D 60mm v 3,5m</t>
  </si>
  <si>
    <t>-1640782161</t>
  </si>
  <si>
    <t>915111111</t>
  </si>
  <si>
    <t>Vodorovné dopravní značení dělící čáry souvislé š 125 mm základní bílá barva</t>
  </si>
  <si>
    <t>2036024043</t>
  </si>
  <si>
    <t>Vodorovné dopravní značení stříkané barvou dělící čára šířky 125 mm souvislá bílá základní</t>
  </si>
  <si>
    <t>20,4</t>
  </si>
  <si>
    <t>915131111</t>
  </si>
  <si>
    <t>Vodorovné dopravní značení přechody pro chodce, šipky, symboly základní bílá barva</t>
  </si>
  <si>
    <t>1660974415</t>
  </si>
  <si>
    <t>Vodorovné dopravní značení stříkané barvou přechody pro chodce, šipky, symboly bílé základní</t>
  </si>
  <si>
    <t>26,5</t>
  </si>
  <si>
    <t>915611111</t>
  </si>
  <si>
    <t>Předznačení vodorovného liniového značení</t>
  </si>
  <si>
    <t>-1280292649</t>
  </si>
  <si>
    <t>Předznačení pro vodorovné značení stříkané barvou nebo prováděné z nátěrových hmot liniové dělicí čáry, vodicí proužky</t>
  </si>
  <si>
    <t>915621111</t>
  </si>
  <si>
    <t>Předznačení vodorovného plošného značení</t>
  </si>
  <si>
    <t>2445629</t>
  </si>
  <si>
    <t>Předznačení pro vodorovné značení stříkané barvou nebo prováděné z nátěrových hmot plošné šipky, symboly, nápisy</t>
  </si>
  <si>
    <t>200850412</t>
  </si>
  <si>
    <t>-1583933263</t>
  </si>
  <si>
    <t>6*1,02 'Přepočtené koeficientem množství</t>
  </si>
  <si>
    <t>1540035867</t>
  </si>
  <si>
    <t>2*1,02 'Přepočtené koeficientem množství</t>
  </si>
  <si>
    <t>-1920353183</t>
  </si>
  <si>
    <t>31,7</t>
  </si>
  <si>
    <t>-444675177</t>
  </si>
  <si>
    <t>31,7*1,02 'Přepočtené koeficientem množství</t>
  </si>
  <si>
    <t>1097530747</t>
  </si>
  <si>
    <t>302953683</t>
  </si>
  <si>
    <t>2144545962</t>
  </si>
  <si>
    <t>13,756</t>
  </si>
  <si>
    <t>-925226450</t>
  </si>
  <si>
    <t>14,994+2,185</t>
  </si>
  <si>
    <t>500854417</t>
  </si>
  <si>
    <t>30,935</t>
  </si>
  <si>
    <t>-1789156476</t>
  </si>
  <si>
    <t>179905587</t>
  </si>
  <si>
    <t>202503103 - SO 101.3 Stavbou vyvolané investice na místní komunikaci Blanická</t>
  </si>
  <si>
    <t>181311103</t>
  </si>
  <si>
    <t>Rozprostření ornice tl vrstvy do 200 mm v rovině nebo ve svahu do 1:5 ručně</t>
  </si>
  <si>
    <t>-1538283015</t>
  </si>
  <si>
    <t>Rozprostření a urovnání ornice v rovině nebo ve svahu sklonu do 1:5 ručně při souvislé ploše, tl. vrstvy do 200 mm</t>
  </si>
  <si>
    <t>10364101</t>
  </si>
  <si>
    <t>zemina pro terénní úpravy - ornice</t>
  </si>
  <si>
    <t>-1871759291</t>
  </si>
  <si>
    <t>507*0,15*1,75</t>
  </si>
  <si>
    <t>181411141</t>
  </si>
  <si>
    <t>Založení parterového trávníku výsevem pl do 1000 m2 v rovině a ve svahu do 1:5</t>
  </si>
  <si>
    <t>CS ÚRS 2024 02</t>
  </si>
  <si>
    <t>80173324</t>
  </si>
  <si>
    <t>Založení trávníku na půdě předem připravené plochy do 1000 m2 výsevem včetně utažení parterového v rovině nebo na svahu do 1:5</t>
  </si>
  <si>
    <t>507</t>
  </si>
  <si>
    <t>00572470</t>
  </si>
  <si>
    <t>osivo směs travní univerzál</t>
  </si>
  <si>
    <t>kg</t>
  </si>
  <si>
    <t>-966507383</t>
  </si>
  <si>
    <t>507*0,015 'Přepočtené koeficientem množství</t>
  </si>
  <si>
    <t>005724901</t>
  </si>
  <si>
    <t>Pomalurozpustné trávníkové hnojivo, 0,2kg/m2</t>
  </si>
  <si>
    <t>-373684268</t>
  </si>
  <si>
    <t>Pomalurozpustné trávníkové hnojivo 0,2kg/m2</t>
  </si>
  <si>
    <t>507*0,2</t>
  </si>
  <si>
    <t>348942132</t>
  </si>
  <si>
    <t>Zábradlí ocelové osazené do bloků z betonu ze tří vodorovných trubek</t>
  </si>
  <si>
    <t>-2093895646</t>
  </si>
  <si>
    <t>Zábradlí ocelové přímé nebo v oblouku výšky 1,1 m ze sloupků z válcovaných tyčí I č.10-12 s osazením do bloků z betonu prostého rozměru 200x200x500 mm ze tří vodorovných trubek průměru 51 mm</t>
  </si>
  <si>
    <t>434313115</t>
  </si>
  <si>
    <t>Schody z vibrolisovaných prefabrikátů se zřízením podkladních stupňů z betonu C 20/25</t>
  </si>
  <si>
    <t>-28061995</t>
  </si>
  <si>
    <t>Schody z vibrolisovaných prefabrikátů na cementovou maltu, s vyspárováním se zřízením podkladních stupňů z betonu tř. C 20/25</t>
  </si>
  <si>
    <t>5*1,5</t>
  </si>
  <si>
    <t>202503104 - SO 101.4 Kanalizace - odvodnění místní komunikace Blanická</t>
  </si>
  <si>
    <t xml:space="preserve">    8 - Trubní vedení</t>
  </si>
  <si>
    <t xml:space="preserve">    8prop01 - Dodatečné práce</t>
  </si>
  <si>
    <t>132251103</t>
  </si>
  <si>
    <t>Hloubení rýh nezapažených š do 800 mm v hornině třídy těžitelnosti I skupiny 3 objem do 100 m3 strojně</t>
  </si>
  <si>
    <t>1020164818</t>
  </si>
  <si>
    <t>Hloubení nezapažených rýh šířky do 800 mm strojně s urovnáním dna do předepsaného profilu a spádu v hornině třídy těžitelnosti I skupiny 3 přes 50 do 100 m3</t>
  </si>
  <si>
    <t>118,4*1*1</t>
  </si>
  <si>
    <t>23026059</t>
  </si>
  <si>
    <t>118,4</t>
  </si>
  <si>
    <t>1711342878</t>
  </si>
  <si>
    <t>118,4*2</t>
  </si>
  <si>
    <t>-982674142</t>
  </si>
  <si>
    <t>118,4*1,75</t>
  </si>
  <si>
    <t>263462714</t>
  </si>
  <si>
    <t>175151101</t>
  </si>
  <si>
    <t>Obsypání potrubí strojně sypaninou bez prohození, uloženou do 3 m</t>
  </si>
  <si>
    <t>1697295845</t>
  </si>
  <si>
    <t>Obsypání potrubí strojně sypaninou z vhodných hornin třídy těžitelnosti I a II, skupiny 1 až 4 nebo materiálem připraveným podél výkopu ve vzdálenosti do 3 m od jeho kraje, pro jakoukoliv hloubku výkopu a míru zhutnění bez prohození sypaniny</t>
  </si>
  <si>
    <t>118,4*0,75</t>
  </si>
  <si>
    <t>58337303</t>
  </si>
  <si>
    <t>štěrkopísek frakce 0/8</t>
  </si>
  <si>
    <t>1502467178</t>
  </si>
  <si>
    <t>88,8*2 'Přepočtené koeficientem množství</t>
  </si>
  <si>
    <t>Trubní vedení</t>
  </si>
  <si>
    <t>451572111</t>
  </si>
  <si>
    <t>Lože pod potrubí otevřený výkop z kameniva drobného těženého</t>
  </si>
  <si>
    <t>1864438609</t>
  </si>
  <si>
    <t>Lože pod potrubí, stoky a drobné objekty v otevřeném výkopu z kameniva drobného těženého 0 až 4 mm</t>
  </si>
  <si>
    <t>118,4*1*0,1</t>
  </si>
  <si>
    <t>871350320</t>
  </si>
  <si>
    <t>Montáž kanalizačního potrubí hladkého plnostěnného SN 12 z polypropylenu DN 200</t>
  </si>
  <si>
    <t>-533839354</t>
  </si>
  <si>
    <t>Montáž kanalizačního potrubí z polypropylenu PP hladkého plnostěnného SN 12 DN 200</t>
  </si>
  <si>
    <t>Poznámka k položce:_x000D_
přípojky od UV</t>
  </si>
  <si>
    <t>28617026</t>
  </si>
  <si>
    <t>trubka kanalizační PP plnostěnná třívrstvá DN 200x1000mm SN12</t>
  </si>
  <si>
    <t>-35122125</t>
  </si>
  <si>
    <t>30,6*1,015 'Přepočtené koeficientem množství</t>
  </si>
  <si>
    <t>871373123</t>
  </si>
  <si>
    <t>Montáž kanalizačního potrubí hladkého plnostěnného SN 12 z PVC-U DN 315</t>
  </si>
  <si>
    <t>462068985</t>
  </si>
  <si>
    <t>Montáž kanalizačního potrubí z tvrdého PVC-U hladkého plnostěnného tuhost SN 12 DN 315</t>
  </si>
  <si>
    <t>45,2</t>
  </si>
  <si>
    <t>28611109</t>
  </si>
  <si>
    <t>trubka kanalizační PVC-U plnostěnná jednovrstvá s rázovou odolností DN 315x6000mm SN12</t>
  </si>
  <si>
    <t>-1914238874</t>
  </si>
  <si>
    <t>45,2*1,03 'Přepočtené koeficientem množství</t>
  </si>
  <si>
    <t>871393123</t>
  </si>
  <si>
    <t>Montáž kanalizačního potrubí hladkého plnostěnného SN 12 z PVC-U DN 400</t>
  </si>
  <si>
    <t>-98037956</t>
  </si>
  <si>
    <t>Montáž kanalizačního potrubí z tvrdého PVC-U hladkého plnostěnného tuhost SN 12 DN 400</t>
  </si>
  <si>
    <t>73,2</t>
  </si>
  <si>
    <t>28611110</t>
  </si>
  <si>
    <t>trubka kanalizační PVC-U plnostěnná jednovrstvá s rázovou odolností DN 400x6000mm SN12</t>
  </si>
  <si>
    <t>719447981</t>
  </si>
  <si>
    <t>73,2*1,03 'Přepočtené koeficientem množství</t>
  </si>
  <si>
    <t>894812325</t>
  </si>
  <si>
    <t>Revizní a čistící šachta z PP typ DN 600/315 šachtové dno průtočné</t>
  </si>
  <si>
    <t>1694878492</t>
  </si>
  <si>
    <t>Revizní a čistící šachta z polypropylenu PP pro hladké trouby DN 600 šachtové dno (DN šachty / DN trubního vedení) DN 600/315 průtočné</t>
  </si>
  <si>
    <t>894812329</t>
  </si>
  <si>
    <t>Revizní a čistící šachta z PP typ DN 600/400 šachtové dno průtočné</t>
  </si>
  <si>
    <t>989762059</t>
  </si>
  <si>
    <t>Revizní a čistící šachta z polypropylenu PP pro hladké trouby DN 600 šachtové dno (DN šachty / DN trubního vedení) DN 600/400 průtočné</t>
  </si>
  <si>
    <t>894812332</t>
  </si>
  <si>
    <t>Revizní a čistící šachta z PP DN 600 šachtová roura korugovaná světlé hloubky 2000 mm</t>
  </si>
  <si>
    <t>-636013599</t>
  </si>
  <si>
    <t>Revizní a čistící šachta z polypropylenu PP pro hladké trouby DN 600 roura šachtová korugovaná, světlé hloubky 2 000 mm</t>
  </si>
  <si>
    <t>894812351</t>
  </si>
  <si>
    <t>Revizní a čistící šachta z PP DN 600 poklop litinový pro třídu zatížení A15 s betonovým prstencem</t>
  </si>
  <si>
    <t>1081395913</t>
  </si>
  <si>
    <t>Revizní a čistící šachta z polypropylenu PP pro hladké trouby DN 600 poklop (mříž) litinový pro třídu zatížení A15 s betonovým prstencem</t>
  </si>
  <si>
    <t>894812352</t>
  </si>
  <si>
    <t>Revizní a čistící šachta z PP DN 600 poklop litinový pro třídu zatížení A15 s teleskopickým adaptérem</t>
  </si>
  <si>
    <t>298985754</t>
  </si>
  <si>
    <t>Revizní a čistící šachta z polypropylenu PP pro hladké trouby DN 600 poklop (mříž) litinový pro třídu zatížení A15 s teleskopickým adaptérem</t>
  </si>
  <si>
    <t>895941311</t>
  </si>
  <si>
    <t>Zřízení vpusti kanalizační uliční z betonových dílců typ UVB-50</t>
  </si>
  <si>
    <t>-557762811</t>
  </si>
  <si>
    <t>59223852</t>
  </si>
  <si>
    <t>dno pro uliční vpusť s kalovou prohlubní betonové 450x300x50mm</t>
  </si>
  <si>
    <t>-1601460591</t>
  </si>
  <si>
    <t>59223858</t>
  </si>
  <si>
    <t>skruž pro uliční vpusť horní betonová 450x570x50mm</t>
  </si>
  <si>
    <t>-1869552251</t>
  </si>
  <si>
    <t>592238588</t>
  </si>
  <si>
    <t>skruž betonová pro uliční vpusť horní TBV-Q 450/570/5d</t>
  </si>
  <si>
    <t>-1240876268</t>
  </si>
  <si>
    <t>skruž betonová pro uliční vpusť horní 45 x 57 x 5 cm</t>
  </si>
  <si>
    <t>59223862</t>
  </si>
  <si>
    <t>skruž pro uliční vpusť středová betonová 450x295x50mm</t>
  </si>
  <si>
    <t>1470775206</t>
  </si>
  <si>
    <t>592238589</t>
  </si>
  <si>
    <t>skruž betonová pro uliční vpusť středová TBV-Q 450/570/6d, 45x19,5x5 cm</t>
  </si>
  <si>
    <t>-994834241</t>
  </si>
  <si>
    <t>899133211</t>
  </si>
  <si>
    <t>Výšková úprava vtokové mříže uliční vpusti s použitím betonových vyrovnávacích prvků</t>
  </si>
  <si>
    <t>-226558988</t>
  </si>
  <si>
    <t>Výšková úprava vtokové mříže uliční vpusti na betonové skruži s použitím betonových vyrovnávacích prvků</t>
  </si>
  <si>
    <t>899211111</t>
  </si>
  <si>
    <t>Osazení mříží s rámem hmotnosti do 50 kg</t>
  </si>
  <si>
    <t>1244474144</t>
  </si>
  <si>
    <t>Osazení litinových mříží s rámem na šachtách tunelové stoky hmotnosti jednotlivě do 50 kg</t>
  </si>
  <si>
    <t>28661787</t>
  </si>
  <si>
    <t>mříž šachtová dešťová litinová dešťová  DN 425 pro třídu zatížení D400 čtverec</t>
  </si>
  <si>
    <t>-1873642822</t>
  </si>
  <si>
    <t>592238750</t>
  </si>
  <si>
    <t>koš pozink. D1 DIN 4052, nízký, pro rám 500/300</t>
  </si>
  <si>
    <t>1802807892</t>
  </si>
  <si>
    <t>koš nízký pro uliční vpusti, žárově zinkovaný plech,pro rám 500/500</t>
  </si>
  <si>
    <t>899431111</t>
  </si>
  <si>
    <t>Výšková úprava uličního vstupu nebo vpusti do 200 mm zvýšením krycího hrnce, šoupěte nebo hydrantu</t>
  </si>
  <si>
    <t>1955605601</t>
  </si>
  <si>
    <t>Výšková úprava uličního vstupu nebo vpusti do 200 mm  zvýšením krycího hrnce, šoupěte nebo hydrantu bez úpravy armatur</t>
  </si>
  <si>
    <t>R895.1</t>
  </si>
  <si>
    <t>Obrubníková litinová vpusť včetně vyústění do příkopu</t>
  </si>
  <si>
    <t>ks</t>
  </si>
  <si>
    <t>957822768</t>
  </si>
  <si>
    <t>8prop01</t>
  </si>
  <si>
    <t>Dodatečné práce</t>
  </si>
  <si>
    <t>8prop04</t>
  </si>
  <si>
    <t>Přepojení kanalizačních přípojek na stávající ležatou kanalizaci</t>
  </si>
  <si>
    <t>1291136151</t>
  </si>
  <si>
    <t>971609317</t>
  </si>
  <si>
    <t>0,3</t>
  </si>
  <si>
    <t>767006664</t>
  </si>
  <si>
    <t xml:space="preserve">Poznámka k položce:_x000D_
vzdálenost 2 km </t>
  </si>
  <si>
    <t>997221873</t>
  </si>
  <si>
    <t>Poplatek za uložení na recyklační skládce (skládkovné) stavebního odpadu zeminy a kamení zatříděného do Katalogu odpadů pod kódem 17 05 04</t>
  </si>
  <si>
    <t>228799515</t>
  </si>
  <si>
    <t>202503105 - SO 101.5 Přístupové komunikace a parkoviště mimo hlavní těleso chodníku ulice Blanická</t>
  </si>
  <si>
    <t>113107163</t>
  </si>
  <si>
    <t>Odstranění podkladu z kameniva drceného tl přes 200 do 300 mm strojně pl přes 50 do 200 m2</t>
  </si>
  <si>
    <t>-875761612</t>
  </si>
  <si>
    <t>Odstranění podkladů nebo krytů strojně plochy jednotlivě přes 50 m2 do 200 m2 s přemístěním hmot na skládku na vzdálenost do 20 m nebo s naložením na dopravní prostředek z kameniva hrubého drceného, o tl. vrstvy přes 200 do 300 mm</t>
  </si>
  <si>
    <t>130,4</t>
  </si>
  <si>
    <t>1711850258</t>
  </si>
  <si>
    <t>(153,08+65)*0,42</t>
  </si>
  <si>
    <t>2044170921</t>
  </si>
  <si>
    <t>91,594</t>
  </si>
  <si>
    <t>1345903345</t>
  </si>
  <si>
    <t>91,594*2</t>
  </si>
  <si>
    <t>1414183860</t>
  </si>
  <si>
    <t>91,594*1,75</t>
  </si>
  <si>
    <t>-1837804145</t>
  </si>
  <si>
    <t>-1127730270</t>
  </si>
  <si>
    <t>(153,08+65)*1,12</t>
  </si>
  <si>
    <t>526337795</t>
  </si>
  <si>
    <t>Poznámka k položce:_x000D_
sjezdy a parkovací stání za linií chodníku</t>
  </si>
  <si>
    <t>-1882071741</t>
  </si>
  <si>
    <t>153,08</t>
  </si>
  <si>
    <t>-266769524</t>
  </si>
  <si>
    <t>153,08*1,02 'Přepočtené koeficientem množství</t>
  </si>
  <si>
    <t>596412113</t>
  </si>
  <si>
    <t>Kladení dlažby z vegetačních tvárnic pozemních komunikací velikosti dlaždic do 0,09 m2 tl 80 mm pl přes 50 do 100 m2</t>
  </si>
  <si>
    <t>-1905669028</t>
  </si>
  <si>
    <t>Kladení dlažby z betonových vegetačních dlaždic pozemních komunikací s ložem z kameniva těženého nebo drceného tl. do 50 mm, s vyplněním spár a vegetačních otvorů, s hutněním vibrováním velikosti dlaždic do 0,09 m2 tl. 80 mm, pro plochy přes 50 do 100 m2</t>
  </si>
  <si>
    <t>Poznámka k položce:_x000D_
parkoviště</t>
  </si>
  <si>
    <t>65</t>
  </si>
  <si>
    <t>59245035</t>
  </si>
  <si>
    <t>dlažba plošná vegetační betonová 200x200mm tl 80mm přírodní</t>
  </si>
  <si>
    <t>774916480</t>
  </si>
  <si>
    <t>65*1,02 'Přepočtené koeficientem množství</t>
  </si>
  <si>
    <t>1120593969</t>
  </si>
  <si>
    <t>Poznámka k položce:_x000D_
oddělení parkovacích stání</t>
  </si>
  <si>
    <t>-2044088696</t>
  </si>
  <si>
    <t>509241922</t>
  </si>
  <si>
    <t>+61,8+8+3</t>
  </si>
  <si>
    <t>-278117162</t>
  </si>
  <si>
    <t>61,8*1,02 'Přepočtené koeficientem množství</t>
  </si>
  <si>
    <t>-1874418811</t>
  </si>
  <si>
    <t>8*1,02 'Přepočtené koeficientem množství</t>
  </si>
  <si>
    <t>742696162</t>
  </si>
  <si>
    <t>3*1,02 'Přepočtené koeficientem množství</t>
  </si>
  <si>
    <t>-599672840</t>
  </si>
  <si>
    <t>57,376</t>
  </si>
  <si>
    <t>-351232042</t>
  </si>
  <si>
    <t>-321344800</t>
  </si>
  <si>
    <t>844319694</t>
  </si>
  <si>
    <t>202503106 - SO 401.1 Veřejné osvětlení - ulice Blanická</t>
  </si>
  <si>
    <t>N00 - Elektromontáže</t>
  </si>
  <si>
    <t xml:space="preserve">    N01 - Veřejné osvětlení</t>
  </si>
  <si>
    <t>N00</t>
  </si>
  <si>
    <t>Elektromontáže</t>
  </si>
  <si>
    <t>N01</t>
  </si>
  <si>
    <t>Veřejné osvětlení</t>
  </si>
  <si>
    <t>R1</t>
  </si>
  <si>
    <t>SO 401</t>
  </si>
  <si>
    <t>512</t>
  </si>
  <si>
    <t>1576616998</t>
  </si>
  <si>
    <t>202503107 - SO 401.2 Veřejné osvětlení - ulice Blechova</t>
  </si>
  <si>
    <t>-1382125416</t>
  </si>
  <si>
    <t>202503108 - VRN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</si>
  <si>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</si>
  <si>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</si>
  <si>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</si>
  <si>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VRN4 - Inženýrská činnost</t>
  </si>
  <si>
    <t xml:space="preserve">    VRN7 - Provozní vlivy</t>
  </si>
  <si>
    <t xml:space="preserve">    VRN9 - Ostatní náklady</t>
  </si>
  <si>
    <t>Vedlejší rozpočtové náklady</t>
  </si>
  <si>
    <t>VRN1</t>
  </si>
  <si>
    <t>Průzkumné, geodetické a projektové práce</t>
  </si>
  <si>
    <t>012103000</t>
  </si>
  <si>
    <t>Geodetické práce před výstavbou</t>
  </si>
  <si>
    <t>1024</t>
  </si>
  <si>
    <t>-2134428560</t>
  </si>
  <si>
    <t>Průzkumné, geodetické a projektové práce geodetické práce před výstavbou</t>
  </si>
  <si>
    <t>012164000</t>
  </si>
  <si>
    <t>Vytyčení a zaměření inženýrských sítí</t>
  </si>
  <si>
    <t>1212384216</t>
  </si>
  <si>
    <t>012203000.1</t>
  </si>
  <si>
    <t>Geodetické práce při provádění stavby</t>
  </si>
  <si>
    <t>-1488785278</t>
  </si>
  <si>
    <t>Průzkumné, geodetické a projektové práce geodetické práce při provádění stavby</t>
  </si>
  <si>
    <t>Poznámka k položce:_x000D_
vytýčení sítí</t>
  </si>
  <si>
    <t>012303000</t>
  </si>
  <si>
    <t>Geodetické práce po výstavbě</t>
  </si>
  <si>
    <t>1921302713</t>
  </si>
  <si>
    <t>Průzkumné, geodetické a projektové práce geodetické práce po výstavbě</t>
  </si>
  <si>
    <t>013254000</t>
  </si>
  <si>
    <t>Dokumentace skutečného provedení stavby</t>
  </si>
  <si>
    <t>791672101</t>
  </si>
  <si>
    <t>013294000</t>
  </si>
  <si>
    <t>Ostatní dokumentace stavby -fotodokumentace</t>
  </si>
  <si>
    <t>1414212884</t>
  </si>
  <si>
    <t>Ostatní dokumentace stavby</t>
  </si>
  <si>
    <t>VRN3</t>
  </si>
  <si>
    <t>Zařízení staveniště</t>
  </si>
  <si>
    <t>030001000</t>
  </si>
  <si>
    <t>888798949</t>
  </si>
  <si>
    <t>Základní rozdělení průvodních činností a nákladů zařízení staveniště</t>
  </si>
  <si>
    <t>031002000</t>
  </si>
  <si>
    <t>Související (přípravné) práce pro zařízení staveniště</t>
  </si>
  <si>
    <t>-108014838</t>
  </si>
  <si>
    <t>VRN4</t>
  </si>
  <si>
    <t>Inženýrská činnost</t>
  </si>
  <si>
    <t>043154000</t>
  </si>
  <si>
    <t>Zkoušky hutnicí</t>
  </si>
  <si>
    <t>-106038413</t>
  </si>
  <si>
    <t>VRN7</t>
  </si>
  <si>
    <t>Provozní vlivy</t>
  </si>
  <si>
    <t>072203000</t>
  </si>
  <si>
    <t>Silniční provoz - zajištění DIO (dopravní značení)</t>
  </si>
  <si>
    <t>-903926831</t>
  </si>
  <si>
    <t>VRN9</t>
  </si>
  <si>
    <t>Ostatní náklady</t>
  </si>
  <si>
    <t>091003000</t>
  </si>
  <si>
    <t>Ostatní náklady bez rozlišení - čištění komunikací</t>
  </si>
  <si>
    <t>1811034704</t>
  </si>
  <si>
    <t>Ostatní náklady bez rozlišení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</si>
</sst>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8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i/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7" fillId="0" borderId="0" applyNumberFormat="0" applyFill="0" applyBorder="0" applyAlignment="0" applyProtection="0"/>
  </cellStyleXfs>
  <cellXfs count="212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5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17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19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20" fillId="4" borderId="0" xfId="0" applyFont="1" applyFill="1" applyAlignment="1">
      <alignment horizontal="center" vertical="center"/>
    </xf>
    <xf numFmtId="0" fontId="21" fillId="0" borderId="16" xfId="0" applyFont="1" applyBorder="1" applyAlignment="1">
      <alignment horizontal="center" vertical="center" wrapText="1"/>
    </xf>
    <xf numFmtId="0" fontId="21" fillId="0" borderId="17" xfId="0" applyFont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0" fontId="22" fillId="0" borderId="0" xfId="0" applyFont="1" applyAlignment="1">
      <alignment vertical="center"/>
    </xf>
    <xf numFmtId="4" fontId="22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8" fillId="0" borderId="14" xfId="0" applyNumberFormat="1" applyFont="1" applyBorder="1" applyAlignment="1">
      <alignment vertical="center"/>
    </xf>
    <xf numFmtId="4" fontId="18" fillId="0" borderId="0" xfId="0" applyNumberFormat="1" applyFont="1" applyAlignment="1">
      <alignment vertical="center"/>
    </xf>
    <xf numFmtId="166" fontId="18" fillId="0" borderId="0" xfId="0" applyNumberFormat="1" applyFont="1" applyAlignment="1">
      <alignment vertical="center"/>
    </xf>
    <xf numFmtId="4" fontId="18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4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7" fillId="0" borderId="14" xfId="0" applyNumberFormat="1" applyFont="1" applyBorder="1" applyAlignment="1">
      <alignment vertical="center"/>
    </xf>
    <xf numFmtId="4" fontId="27" fillId="0" borderId="0" xfId="0" applyNumberFormat="1" applyFont="1" applyAlignment="1">
      <alignment vertical="center"/>
    </xf>
    <xf numFmtId="166" fontId="27" fillId="0" borderId="0" xfId="0" applyNumberFormat="1" applyFont="1" applyAlignment="1">
      <alignment vertical="center"/>
    </xf>
    <xf numFmtId="4" fontId="27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7" fillId="0" borderId="19" xfId="0" applyNumberFormat="1" applyFont="1" applyBorder="1" applyAlignment="1">
      <alignment vertical="center"/>
    </xf>
    <xf numFmtId="4" fontId="27" fillId="0" borderId="20" xfId="0" applyNumberFormat="1" applyFont="1" applyBorder="1" applyAlignment="1">
      <alignment vertical="center"/>
    </xf>
    <xf numFmtId="166" fontId="27" fillId="0" borderId="20" xfId="0" applyNumberFormat="1" applyFont="1" applyBorder="1" applyAlignment="1">
      <alignment vertical="center"/>
    </xf>
    <xf numFmtId="4" fontId="27" fillId="0" borderId="21" xfId="0" applyNumberFormat="1" applyFont="1" applyBorder="1" applyAlignment="1">
      <alignment vertical="center"/>
    </xf>
    <xf numFmtId="0" fontId="28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5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0" fillId="4" borderId="0" xfId="0" applyFont="1" applyFill="1" applyAlignment="1">
      <alignment horizontal="left" vertical="center"/>
    </xf>
    <xf numFmtId="0" fontId="20" fillId="4" borderId="0" xfId="0" applyFont="1" applyFill="1" applyAlignment="1">
      <alignment horizontal="right" vertical="center"/>
    </xf>
    <xf numFmtId="0" fontId="29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20" fillId="4" borderId="16" xfId="0" applyFont="1" applyFill="1" applyBorder="1" applyAlignment="1">
      <alignment horizontal="center" vertical="center" wrapText="1"/>
    </xf>
    <xf numFmtId="0" fontId="20" fillId="4" borderId="17" xfId="0" applyFont="1" applyFill="1" applyBorder="1" applyAlignment="1">
      <alignment horizontal="center" vertical="center" wrapText="1"/>
    </xf>
    <xf numFmtId="0" fontId="20" fillId="4" borderId="18" xfId="0" applyFont="1" applyFill="1" applyBorder="1" applyAlignment="1">
      <alignment horizontal="center" vertical="center" wrapText="1"/>
    </xf>
    <xf numFmtId="4" fontId="22" fillId="0" borderId="0" xfId="0" applyNumberFormat="1" applyFont="1"/>
    <xf numFmtId="166" fontId="30" fillId="0" borderId="12" xfId="0" applyNumberFormat="1" applyFont="1" applyBorder="1"/>
    <xf numFmtId="166" fontId="30" fillId="0" borderId="13" xfId="0" applyNumberFormat="1" applyFont="1" applyBorder="1"/>
    <xf numFmtId="4" fontId="31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20" fillId="0" borderId="22" xfId="0" applyFont="1" applyBorder="1" applyAlignment="1">
      <alignment horizontal="center" vertical="center"/>
    </xf>
    <xf numFmtId="49" fontId="20" fillId="0" borderId="22" xfId="0" applyNumberFormat="1" applyFont="1" applyBorder="1" applyAlignment="1">
      <alignment horizontal="left" vertical="center" wrapText="1"/>
    </xf>
    <xf numFmtId="0" fontId="20" fillId="0" borderId="22" xfId="0" applyFont="1" applyBorder="1" applyAlignment="1">
      <alignment horizontal="left" vertical="center" wrapText="1"/>
    </xf>
    <xf numFmtId="0" fontId="20" fillId="0" borderId="22" xfId="0" applyFont="1" applyBorder="1" applyAlignment="1">
      <alignment horizontal="center" vertical="center" wrapText="1"/>
    </xf>
    <xf numFmtId="167" fontId="20" fillId="0" borderId="22" xfId="0" applyNumberFormat="1" applyFont="1" applyBorder="1" applyAlignment="1">
      <alignment vertical="center"/>
    </xf>
    <xf numFmtId="4" fontId="20" fillId="2" borderId="22" xfId="0" applyNumberFormat="1" applyFont="1" applyFill="1" applyBorder="1" applyAlignment="1" applyProtection="1">
      <alignment vertical="center"/>
      <protection locked="0"/>
    </xf>
    <xf numFmtId="4" fontId="20" fillId="0" borderId="22" xfId="0" applyNumberFormat="1" applyFont="1" applyBorder="1" applyAlignment="1">
      <alignment vertical="center"/>
    </xf>
    <xf numFmtId="0" fontId="21" fillId="2" borderId="14" xfId="0" applyFont="1" applyFill="1" applyBorder="1" applyAlignment="1" applyProtection="1">
      <alignment horizontal="left" vertical="center"/>
      <protection locked="0"/>
    </xf>
    <xf numFmtId="0" fontId="21" fillId="0" borderId="0" xfId="0" applyFont="1" applyAlignment="1">
      <alignment horizontal="center" vertical="center"/>
    </xf>
    <xf numFmtId="166" fontId="21" fillId="0" borderId="0" xfId="0" applyNumberFormat="1" applyFont="1" applyAlignment="1">
      <alignment vertical="center"/>
    </xf>
    <xf numFmtId="166" fontId="21" fillId="0" borderId="15" xfId="0" applyNumberFormat="1" applyFont="1" applyBorder="1" applyAlignment="1">
      <alignment vertical="center"/>
    </xf>
    <xf numFmtId="0" fontId="20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32" fillId="0" borderId="0" xfId="0" applyFont="1" applyAlignment="1">
      <alignment horizontal="left" vertical="center"/>
    </xf>
    <xf numFmtId="0" fontId="33" fillId="0" borderId="0" xfId="0" applyFont="1" applyAlignment="1">
      <alignment horizontal="left" vertical="center" wrapText="1"/>
    </xf>
    <xf numFmtId="0" fontId="0" fillId="0" borderId="0" xfId="0" applyAlignment="1" applyProtection="1">
      <alignment vertical="center"/>
      <protection locked="0"/>
    </xf>
    <xf numFmtId="0" fontId="0" fillId="0" borderId="14" xfId="0" applyBorder="1" applyAlignment="1">
      <alignment vertical="center"/>
    </xf>
    <xf numFmtId="0" fontId="34" fillId="0" borderId="0" xfId="0" applyFont="1" applyAlignment="1">
      <alignment vertical="center" wrapText="1"/>
    </xf>
    <xf numFmtId="0" fontId="9" fillId="0" borderId="3" xfId="0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35" fillId="0" borderId="22" xfId="0" applyFont="1" applyBorder="1" applyAlignment="1">
      <alignment horizontal="center" vertical="center"/>
    </xf>
    <xf numFmtId="49" fontId="35" fillId="0" borderId="22" xfId="0" applyNumberFormat="1" applyFont="1" applyBorder="1" applyAlignment="1">
      <alignment horizontal="left" vertical="center" wrapText="1"/>
    </xf>
    <xf numFmtId="0" fontId="35" fillId="0" borderId="22" xfId="0" applyFont="1" applyBorder="1" applyAlignment="1">
      <alignment horizontal="left" vertical="center" wrapText="1"/>
    </xf>
    <xf numFmtId="0" fontId="35" fillId="0" borderId="22" xfId="0" applyFont="1" applyBorder="1" applyAlignment="1">
      <alignment horizontal="center" vertical="center" wrapText="1"/>
    </xf>
    <xf numFmtId="167" fontId="35" fillId="0" borderId="22" xfId="0" applyNumberFormat="1" applyFont="1" applyBorder="1" applyAlignment="1">
      <alignment vertical="center"/>
    </xf>
    <xf numFmtId="4" fontId="35" fillId="2" borderId="22" xfId="0" applyNumberFormat="1" applyFont="1" applyFill="1" applyBorder="1" applyAlignment="1" applyProtection="1">
      <alignment vertical="center"/>
      <protection locked="0"/>
    </xf>
    <xf numFmtId="4" fontId="35" fillId="0" borderId="22" xfId="0" applyNumberFormat="1" applyFont="1" applyBorder="1" applyAlignment="1">
      <alignment vertical="center"/>
    </xf>
    <xf numFmtId="0" fontId="36" fillId="0" borderId="3" xfId="0" applyFont="1" applyBorder="1" applyAlignment="1">
      <alignment vertical="center"/>
    </xf>
    <xf numFmtId="0" fontId="35" fillId="2" borderId="14" xfId="0" applyFont="1" applyFill="1" applyBorder="1" applyAlignment="1" applyProtection="1">
      <alignment horizontal="left" vertical="center"/>
      <protection locked="0"/>
    </xf>
    <xf numFmtId="0" fontId="35" fillId="0" borderId="0" xfId="0" applyFont="1" applyAlignment="1">
      <alignment horizontal="center" vertical="center"/>
    </xf>
    <xf numFmtId="0" fontId="0" fillId="0" borderId="19" xfId="0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0" fontId="9" fillId="0" borderId="19" xfId="0" applyFont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9" fillId="0" borderId="21" xfId="0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8" fillId="0" borderId="11" xfId="0" applyFont="1" applyBorder="1" applyAlignment="1">
      <alignment horizontal="center" vertical="center"/>
    </xf>
    <xf numFmtId="0" fontId="18" fillId="0" borderId="12" xfId="0" applyFont="1" applyBorder="1" applyAlignment="1">
      <alignment horizontal="left" vertical="center"/>
    </xf>
    <xf numFmtId="0" fontId="19" fillId="0" borderId="14" xfId="0" applyFont="1" applyBorder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20" fillId="4" borderId="6" xfId="0" applyFont="1" applyFill="1" applyBorder="1" applyAlignment="1">
      <alignment horizontal="center" vertical="center"/>
    </xf>
    <xf numFmtId="0" fontId="20" fillId="4" borderId="7" xfId="0" applyFont="1" applyFill="1" applyBorder="1" applyAlignment="1">
      <alignment horizontal="left" vertical="center"/>
    </xf>
    <xf numFmtId="0" fontId="20" fillId="4" borderId="7" xfId="0" applyFont="1" applyFill="1" applyBorder="1" applyAlignment="1">
      <alignment horizontal="right" vertical="center"/>
    </xf>
    <xf numFmtId="0" fontId="20" fillId="4" borderId="7" xfId="0" applyFont="1" applyFill="1" applyBorder="1" applyAlignment="1">
      <alignment horizontal="center" vertical="center"/>
    </xf>
    <xf numFmtId="0" fontId="20" fillId="4" borderId="8" xfId="0" applyFont="1" applyFill="1" applyBorder="1" applyAlignment="1">
      <alignment horizontal="left" vertical="center"/>
    </xf>
    <xf numFmtId="0" fontId="25" fillId="0" borderId="0" xfId="0" applyFont="1" applyAlignment="1">
      <alignment horizontal="left" vertical="center" wrapText="1"/>
    </xf>
    <xf numFmtId="4" fontId="26" fillId="0" borderId="0" xfId="0" applyNumberFormat="1" applyFont="1" applyAlignment="1">
      <alignment vertical="center"/>
    </xf>
    <xf numFmtId="0" fontId="26" fillId="0" borderId="0" xfId="0" applyFont="1" applyAlignment="1">
      <alignment vertical="center"/>
    </xf>
    <xf numFmtId="4" fontId="22" fillId="0" borderId="0" xfId="0" applyNumberFormat="1" applyFont="1" applyAlignment="1">
      <alignment horizontal="right" vertical="center"/>
    </xf>
    <xf numFmtId="4" fontId="22" fillId="0" borderId="0" xfId="0" applyNumberFormat="1" applyFont="1" applyAlignment="1">
      <alignment vertical="center"/>
    </xf>
    <xf numFmtId="0" fontId="14" fillId="0" borderId="0" xfId="0" applyFont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5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6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7" xfId="0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4" fillId="3" borderId="7" xfId="0" applyFont="1" applyFill="1" applyBorder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104"/>
  <sheetViews>
    <sheetView showGridLines="0" tabSelected="1" workbookViewId="0"/>
  </sheetViews>
  <sheetFormatPr defaultRowHeight="14.4"/>
  <cols>
    <col min="1" max="1" width="8.28515625" customWidth="1"/>
    <col min="2" max="2" width="1.7109375" customWidth="1"/>
    <col min="3" max="3" width="4.140625" customWidth="1"/>
    <col min="4" max="33" width="2.7109375" customWidth="1"/>
    <col min="34" max="34" width="3.28515625" customWidth="1"/>
    <col min="35" max="35" width="31.7109375" customWidth="1"/>
    <col min="36" max="37" width="2.42578125" customWidth="1"/>
    <col min="38" max="38" width="8.28515625" customWidth="1"/>
    <col min="39" max="39" width="3.28515625" customWidth="1"/>
    <col min="40" max="40" width="13.28515625" customWidth="1"/>
    <col min="41" max="41" width="7.42578125" customWidth="1"/>
    <col min="42" max="42" width="4.140625" customWidth="1"/>
    <col min="43" max="43" width="15.7109375" hidden="1" customWidth="1"/>
    <col min="44" max="44" width="13.7109375" customWidth="1"/>
    <col min="45" max="47" width="25.85546875" hidden="1" customWidth="1"/>
    <col min="48" max="49" width="21.7109375" hidden="1" customWidth="1"/>
    <col min="50" max="51" width="25" hidden="1" customWidth="1"/>
    <col min="52" max="52" width="21.7109375" hidden="1" customWidth="1"/>
    <col min="53" max="53" width="19.140625" hidden="1" customWidth="1"/>
    <col min="54" max="54" width="25" hidden="1" customWidth="1"/>
    <col min="55" max="55" width="21.7109375" hidden="1" customWidth="1"/>
    <col min="56" max="56" width="19.140625" hidden="1" customWidth="1"/>
    <col min="57" max="57" width="66.42578125" customWidth="1"/>
    <col min="71" max="91" width="9.28515625" hidden="1"/>
  </cols>
  <sheetData>
    <row r="1" spans="1:74" ht="10.199999999999999">
      <c r="A1" s="13" t="s">
        <v>0</v>
      </c>
      <c r="AZ1" s="13" t="s">
        <v>1</v>
      </c>
      <c r="BA1" s="13" t="s">
        <v>2</v>
      </c>
      <c r="BB1" s="13" t="s">
        <v>3</v>
      </c>
      <c r="BT1" s="13" t="s">
        <v>4</v>
      </c>
      <c r="BU1" s="13" t="s">
        <v>4</v>
      </c>
      <c r="BV1" s="13" t="s">
        <v>5</v>
      </c>
    </row>
    <row r="2" spans="1:74" ht="36.9" customHeight="1">
      <c r="AR2" s="193"/>
      <c r="AS2" s="193"/>
      <c r="AT2" s="193"/>
      <c r="AU2" s="193"/>
      <c r="AV2" s="193"/>
      <c r="AW2" s="193"/>
      <c r="AX2" s="193"/>
      <c r="AY2" s="193"/>
      <c r="AZ2" s="193"/>
      <c r="BA2" s="193"/>
      <c r="BB2" s="193"/>
      <c r="BC2" s="193"/>
      <c r="BD2" s="193"/>
      <c r="BE2" s="193"/>
      <c r="BS2" s="14" t="s">
        <v>6</v>
      </c>
      <c r="BT2" s="14" t="s">
        <v>7</v>
      </c>
    </row>
    <row r="3" spans="1:74" ht="6.9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14" t="s">
        <v>6</v>
      </c>
      <c r="BT3" s="14" t="s">
        <v>8</v>
      </c>
    </row>
    <row r="4" spans="1:74" ht="24.9" customHeight="1">
      <c r="B4" s="17"/>
      <c r="D4" s="18" t="s">
        <v>9</v>
      </c>
      <c r="AR4" s="17"/>
      <c r="AS4" s="19" t="s">
        <v>10</v>
      </c>
      <c r="BE4" s="20" t="s">
        <v>11</v>
      </c>
      <c r="BS4" s="14" t="s">
        <v>12</v>
      </c>
    </row>
    <row r="5" spans="1:74" ht="12" customHeight="1">
      <c r="B5" s="17"/>
      <c r="D5" s="21" t="s">
        <v>13</v>
      </c>
      <c r="K5" s="192" t="s">
        <v>14</v>
      </c>
      <c r="L5" s="193"/>
      <c r="M5" s="193"/>
      <c r="N5" s="193"/>
      <c r="O5" s="193"/>
      <c r="P5" s="193"/>
      <c r="Q5" s="193"/>
      <c r="R5" s="193"/>
      <c r="S5" s="193"/>
      <c r="T5" s="193"/>
      <c r="U5" s="193"/>
      <c r="V5" s="193"/>
      <c r="W5" s="193"/>
      <c r="X5" s="193"/>
      <c r="Y5" s="193"/>
      <c r="Z5" s="193"/>
      <c r="AA5" s="193"/>
      <c r="AB5" s="193"/>
      <c r="AC5" s="193"/>
      <c r="AD5" s="193"/>
      <c r="AE5" s="193"/>
      <c r="AF5" s="193"/>
      <c r="AG5" s="193"/>
      <c r="AH5" s="193"/>
      <c r="AI5" s="193"/>
      <c r="AJ5" s="193"/>
      <c r="AR5" s="17"/>
      <c r="BE5" s="189" t="s">
        <v>15</v>
      </c>
      <c r="BS5" s="14" t="s">
        <v>6</v>
      </c>
    </row>
    <row r="6" spans="1:74" ht="36.9" customHeight="1">
      <c r="B6" s="17"/>
      <c r="D6" s="23" t="s">
        <v>16</v>
      </c>
      <c r="K6" s="194" t="s">
        <v>17</v>
      </c>
      <c r="L6" s="193"/>
      <c r="M6" s="193"/>
      <c r="N6" s="193"/>
      <c r="O6" s="193"/>
      <c r="P6" s="193"/>
      <c r="Q6" s="193"/>
      <c r="R6" s="193"/>
      <c r="S6" s="193"/>
      <c r="T6" s="193"/>
      <c r="U6" s="193"/>
      <c r="V6" s="193"/>
      <c r="W6" s="193"/>
      <c r="X6" s="193"/>
      <c r="Y6" s="193"/>
      <c r="Z6" s="193"/>
      <c r="AA6" s="193"/>
      <c r="AB6" s="193"/>
      <c r="AC6" s="193"/>
      <c r="AD6" s="193"/>
      <c r="AE6" s="193"/>
      <c r="AF6" s="193"/>
      <c r="AG6" s="193"/>
      <c r="AH6" s="193"/>
      <c r="AI6" s="193"/>
      <c r="AJ6" s="193"/>
      <c r="AR6" s="17"/>
      <c r="BE6" s="190"/>
      <c r="BS6" s="14" t="s">
        <v>6</v>
      </c>
    </row>
    <row r="7" spans="1:74" ht="12" customHeight="1">
      <c r="B7" s="17"/>
      <c r="D7" s="24" t="s">
        <v>18</v>
      </c>
      <c r="K7" s="22" t="s">
        <v>1</v>
      </c>
      <c r="AK7" s="24" t="s">
        <v>19</v>
      </c>
      <c r="AN7" s="22" t="s">
        <v>1</v>
      </c>
      <c r="AR7" s="17"/>
      <c r="BE7" s="190"/>
      <c r="BS7" s="14" t="s">
        <v>6</v>
      </c>
    </row>
    <row r="8" spans="1:74" ht="12" customHeight="1">
      <c r="B8" s="17"/>
      <c r="D8" s="24" t="s">
        <v>20</v>
      </c>
      <c r="K8" s="22" t="s">
        <v>21</v>
      </c>
      <c r="AK8" s="24" t="s">
        <v>22</v>
      </c>
      <c r="AN8" s="25" t="s">
        <v>23</v>
      </c>
      <c r="AR8" s="17"/>
      <c r="BE8" s="190"/>
      <c r="BS8" s="14" t="s">
        <v>6</v>
      </c>
    </row>
    <row r="9" spans="1:74" ht="14.4" customHeight="1">
      <c r="B9" s="17"/>
      <c r="AR9" s="17"/>
      <c r="BE9" s="190"/>
      <c r="BS9" s="14" t="s">
        <v>6</v>
      </c>
    </row>
    <row r="10" spans="1:74" ht="12" customHeight="1">
      <c r="B10" s="17"/>
      <c r="D10" s="24" t="s">
        <v>24</v>
      </c>
      <c r="AK10" s="24" t="s">
        <v>25</v>
      </c>
      <c r="AN10" s="22" t="s">
        <v>1</v>
      </c>
      <c r="AR10" s="17"/>
      <c r="BE10" s="190"/>
      <c r="BS10" s="14" t="s">
        <v>6</v>
      </c>
    </row>
    <row r="11" spans="1:74" ht="18.45" customHeight="1">
      <c r="B11" s="17"/>
      <c r="E11" s="22" t="s">
        <v>26</v>
      </c>
      <c r="AK11" s="24" t="s">
        <v>27</v>
      </c>
      <c r="AN11" s="22" t="s">
        <v>1</v>
      </c>
      <c r="AR11" s="17"/>
      <c r="BE11" s="190"/>
      <c r="BS11" s="14" t="s">
        <v>6</v>
      </c>
    </row>
    <row r="12" spans="1:74" ht="6.9" customHeight="1">
      <c r="B12" s="17"/>
      <c r="AR12" s="17"/>
      <c r="BE12" s="190"/>
      <c r="BS12" s="14" t="s">
        <v>6</v>
      </c>
    </row>
    <row r="13" spans="1:74" ht="12" customHeight="1">
      <c r="B13" s="17"/>
      <c r="D13" s="24" t="s">
        <v>28</v>
      </c>
      <c r="AK13" s="24" t="s">
        <v>25</v>
      </c>
      <c r="AN13" s="26" t="s">
        <v>29</v>
      </c>
      <c r="AR13" s="17"/>
      <c r="BE13" s="190"/>
      <c r="BS13" s="14" t="s">
        <v>6</v>
      </c>
    </row>
    <row r="14" spans="1:74" ht="13.2">
      <c r="B14" s="17"/>
      <c r="E14" s="195" t="s">
        <v>29</v>
      </c>
      <c r="F14" s="196"/>
      <c r="G14" s="196"/>
      <c r="H14" s="196"/>
      <c r="I14" s="196"/>
      <c r="J14" s="196"/>
      <c r="K14" s="196"/>
      <c r="L14" s="196"/>
      <c r="M14" s="196"/>
      <c r="N14" s="196"/>
      <c r="O14" s="196"/>
      <c r="P14" s="196"/>
      <c r="Q14" s="196"/>
      <c r="R14" s="196"/>
      <c r="S14" s="196"/>
      <c r="T14" s="196"/>
      <c r="U14" s="196"/>
      <c r="V14" s="196"/>
      <c r="W14" s="196"/>
      <c r="X14" s="196"/>
      <c r="Y14" s="196"/>
      <c r="Z14" s="196"/>
      <c r="AA14" s="196"/>
      <c r="AB14" s="196"/>
      <c r="AC14" s="196"/>
      <c r="AD14" s="196"/>
      <c r="AE14" s="196"/>
      <c r="AF14" s="196"/>
      <c r="AG14" s="196"/>
      <c r="AH14" s="196"/>
      <c r="AI14" s="196"/>
      <c r="AJ14" s="196"/>
      <c r="AK14" s="24" t="s">
        <v>27</v>
      </c>
      <c r="AN14" s="26" t="s">
        <v>29</v>
      </c>
      <c r="AR14" s="17"/>
      <c r="BE14" s="190"/>
      <c r="BS14" s="14" t="s">
        <v>6</v>
      </c>
    </row>
    <row r="15" spans="1:74" ht="6.9" customHeight="1">
      <c r="B15" s="17"/>
      <c r="AR15" s="17"/>
      <c r="BE15" s="190"/>
      <c r="BS15" s="14" t="s">
        <v>4</v>
      </c>
    </row>
    <row r="16" spans="1:74" ht="12" customHeight="1">
      <c r="B16" s="17"/>
      <c r="D16" s="24" t="s">
        <v>30</v>
      </c>
      <c r="AK16" s="24" t="s">
        <v>25</v>
      </c>
      <c r="AN16" s="22" t="s">
        <v>1</v>
      </c>
      <c r="AR16" s="17"/>
      <c r="BE16" s="190"/>
      <c r="BS16" s="14" t="s">
        <v>4</v>
      </c>
    </row>
    <row r="17" spans="2:71" ht="18.45" customHeight="1">
      <c r="B17" s="17"/>
      <c r="E17" s="22" t="s">
        <v>26</v>
      </c>
      <c r="AK17" s="24" t="s">
        <v>27</v>
      </c>
      <c r="AN17" s="22" t="s">
        <v>1</v>
      </c>
      <c r="AR17" s="17"/>
      <c r="BE17" s="190"/>
      <c r="BS17" s="14" t="s">
        <v>31</v>
      </c>
    </row>
    <row r="18" spans="2:71" ht="6.9" customHeight="1">
      <c r="B18" s="17"/>
      <c r="AR18" s="17"/>
      <c r="BE18" s="190"/>
      <c r="BS18" s="14" t="s">
        <v>6</v>
      </c>
    </row>
    <row r="19" spans="2:71" ht="12" customHeight="1">
      <c r="B19" s="17"/>
      <c r="D19" s="24" t="s">
        <v>32</v>
      </c>
      <c r="AK19" s="24" t="s">
        <v>25</v>
      </c>
      <c r="AN19" s="22" t="s">
        <v>1</v>
      </c>
      <c r="AR19" s="17"/>
      <c r="BE19" s="190"/>
      <c r="BS19" s="14" t="s">
        <v>6</v>
      </c>
    </row>
    <row r="20" spans="2:71" ht="18.45" customHeight="1">
      <c r="B20" s="17"/>
      <c r="E20" s="22" t="s">
        <v>26</v>
      </c>
      <c r="AK20" s="24" t="s">
        <v>27</v>
      </c>
      <c r="AN20" s="22" t="s">
        <v>1</v>
      </c>
      <c r="AR20" s="17"/>
      <c r="BE20" s="190"/>
      <c r="BS20" s="14" t="s">
        <v>31</v>
      </c>
    </row>
    <row r="21" spans="2:71" ht="6.9" customHeight="1">
      <c r="B21" s="17"/>
      <c r="AR21" s="17"/>
      <c r="BE21" s="190"/>
    </row>
    <row r="22" spans="2:71" ht="12" customHeight="1">
      <c r="B22" s="17"/>
      <c r="D22" s="24" t="s">
        <v>33</v>
      </c>
      <c r="AR22" s="17"/>
      <c r="BE22" s="190"/>
    </row>
    <row r="23" spans="2:71" ht="16.5" customHeight="1">
      <c r="B23" s="17"/>
      <c r="E23" s="197" t="s">
        <v>1</v>
      </c>
      <c r="F23" s="197"/>
      <c r="G23" s="197"/>
      <c r="H23" s="197"/>
      <c r="I23" s="197"/>
      <c r="J23" s="197"/>
      <c r="K23" s="197"/>
      <c r="L23" s="197"/>
      <c r="M23" s="197"/>
      <c r="N23" s="197"/>
      <c r="O23" s="197"/>
      <c r="P23" s="197"/>
      <c r="Q23" s="197"/>
      <c r="R23" s="197"/>
      <c r="S23" s="197"/>
      <c r="T23" s="197"/>
      <c r="U23" s="197"/>
      <c r="V23" s="197"/>
      <c r="W23" s="197"/>
      <c r="X23" s="197"/>
      <c r="Y23" s="197"/>
      <c r="Z23" s="197"/>
      <c r="AA23" s="197"/>
      <c r="AB23" s="197"/>
      <c r="AC23" s="197"/>
      <c r="AD23" s="197"/>
      <c r="AE23" s="197"/>
      <c r="AF23" s="197"/>
      <c r="AG23" s="197"/>
      <c r="AH23" s="197"/>
      <c r="AI23" s="197"/>
      <c r="AJ23" s="197"/>
      <c r="AK23" s="197"/>
      <c r="AL23" s="197"/>
      <c r="AM23" s="197"/>
      <c r="AN23" s="197"/>
      <c r="AR23" s="17"/>
      <c r="BE23" s="190"/>
    </row>
    <row r="24" spans="2:71" ht="6.9" customHeight="1">
      <c r="B24" s="17"/>
      <c r="AR24" s="17"/>
      <c r="BE24" s="190"/>
    </row>
    <row r="25" spans="2:71" ht="6.9" customHeight="1">
      <c r="B25" s="17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R25" s="17"/>
      <c r="BE25" s="190"/>
    </row>
    <row r="26" spans="2:71" s="1" customFormat="1" ht="25.95" customHeight="1">
      <c r="B26" s="29"/>
      <c r="D26" s="30" t="s">
        <v>34</v>
      </c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198">
        <f>ROUND(AG94,2)</f>
        <v>0</v>
      </c>
      <c r="AL26" s="199"/>
      <c r="AM26" s="199"/>
      <c r="AN26" s="199"/>
      <c r="AO26" s="199"/>
      <c r="AR26" s="29"/>
      <c r="BE26" s="190"/>
    </row>
    <row r="27" spans="2:71" s="1" customFormat="1" ht="6.9" customHeight="1">
      <c r="B27" s="29"/>
      <c r="AR27" s="29"/>
      <c r="BE27" s="190"/>
    </row>
    <row r="28" spans="2:71" s="1" customFormat="1" ht="13.2">
      <c r="B28" s="29"/>
      <c r="L28" s="200" t="s">
        <v>35</v>
      </c>
      <c r="M28" s="200"/>
      <c r="N28" s="200"/>
      <c r="O28" s="200"/>
      <c r="P28" s="200"/>
      <c r="W28" s="200" t="s">
        <v>36</v>
      </c>
      <c r="X28" s="200"/>
      <c r="Y28" s="200"/>
      <c r="Z28" s="200"/>
      <c r="AA28" s="200"/>
      <c r="AB28" s="200"/>
      <c r="AC28" s="200"/>
      <c r="AD28" s="200"/>
      <c r="AE28" s="200"/>
      <c r="AK28" s="200" t="s">
        <v>37</v>
      </c>
      <c r="AL28" s="200"/>
      <c r="AM28" s="200"/>
      <c r="AN28" s="200"/>
      <c r="AO28" s="200"/>
      <c r="AR28" s="29"/>
      <c r="BE28" s="190"/>
    </row>
    <row r="29" spans="2:71" s="2" customFormat="1" ht="14.4" customHeight="1">
      <c r="B29" s="33"/>
      <c r="D29" s="24" t="s">
        <v>38</v>
      </c>
      <c r="F29" s="24" t="s">
        <v>39</v>
      </c>
      <c r="L29" s="203">
        <v>0.21</v>
      </c>
      <c r="M29" s="202"/>
      <c r="N29" s="202"/>
      <c r="O29" s="202"/>
      <c r="P29" s="202"/>
      <c r="W29" s="201">
        <f>ROUND(AZ94, 2)</f>
        <v>0</v>
      </c>
      <c r="X29" s="202"/>
      <c r="Y29" s="202"/>
      <c r="Z29" s="202"/>
      <c r="AA29" s="202"/>
      <c r="AB29" s="202"/>
      <c r="AC29" s="202"/>
      <c r="AD29" s="202"/>
      <c r="AE29" s="202"/>
      <c r="AK29" s="201">
        <f>ROUND(AV94, 2)</f>
        <v>0</v>
      </c>
      <c r="AL29" s="202"/>
      <c r="AM29" s="202"/>
      <c r="AN29" s="202"/>
      <c r="AO29" s="202"/>
      <c r="AR29" s="33"/>
      <c r="BE29" s="191"/>
    </row>
    <row r="30" spans="2:71" s="2" customFormat="1" ht="14.4" customHeight="1">
      <c r="B30" s="33"/>
      <c r="F30" s="24" t="s">
        <v>40</v>
      </c>
      <c r="L30" s="203">
        <v>0.12</v>
      </c>
      <c r="M30" s="202"/>
      <c r="N30" s="202"/>
      <c r="O30" s="202"/>
      <c r="P30" s="202"/>
      <c r="W30" s="201">
        <f>ROUND(BA94, 2)</f>
        <v>0</v>
      </c>
      <c r="X30" s="202"/>
      <c r="Y30" s="202"/>
      <c r="Z30" s="202"/>
      <c r="AA30" s="202"/>
      <c r="AB30" s="202"/>
      <c r="AC30" s="202"/>
      <c r="AD30" s="202"/>
      <c r="AE30" s="202"/>
      <c r="AK30" s="201">
        <f>ROUND(AW94, 2)</f>
        <v>0</v>
      </c>
      <c r="AL30" s="202"/>
      <c r="AM30" s="202"/>
      <c r="AN30" s="202"/>
      <c r="AO30" s="202"/>
      <c r="AR30" s="33"/>
      <c r="BE30" s="191"/>
    </row>
    <row r="31" spans="2:71" s="2" customFormat="1" ht="14.4" hidden="1" customHeight="1">
      <c r="B31" s="33"/>
      <c r="F31" s="24" t="s">
        <v>41</v>
      </c>
      <c r="L31" s="203">
        <v>0.21</v>
      </c>
      <c r="M31" s="202"/>
      <c r="N31" s="202"/>
      <c r="O31" s="202"/>
      <c r="P31" s="202"/>
      <c r="W31" s="201">
        <f>ROUND(BB94, 2)</f>
        <v>0</v>
      </c>
      <c r="X31" s="202"/>
      <c r="Y31" s="202"/>
      <c r="Z31" s="202"/>
      <c r="AA31" s="202"/>
      <c r="AB31" s="202"/>
      <c r="AC31" s="202"/>
      <c r="AD31" s="202"/>
      <c r="AE31" s="202"/>
      <c r="AK31" s="201">
        <v>0</v>
      </c>
      <c r="AL31" s="202"/>
      <c r="AM31" s="202"/>
      <c r="AN31" s="202"/>
      <c r="AO31" s="202"/>
      <c r="AR31" s="33"/>
      <c r="BE31" s="191"/>
    </row>
    <row r="32" spans="2:71" s="2" customFormat="1" ht="14.4" hidden="1" customHeight="1">
      <c r="B32" s="33"/>
      <c r="F32" s="24" t="s">
        <v>42</v>
      </c>
      <c r="L32" s="203">
        <v>0.12</v>
      </c>
      <c r="M32" s="202"/>
      <c r="N32" s="202"/>
      <c r="O32" s="202"/>
      <c r="P32" s="202"/>
      <c r="W32" s="201">
        <f>ROUND(BC94, 2)</f>
        <v>0</v>
      </c>
      <c r="X32" s="202"/>
      <c r="Y32" s="202"/>
      <c r="Z32" s="202"/>
      <c r="AA32" s="202"/>
      <c r="AB32" s="202"/>
      <c r="AC32" s="202"/>
      <c r="AD32" s="202"/>
      <c r="AE32" s="202"/>
      <c r="AK32" s="201">
        <v>0</v>
      </c>
      <c r="AL32" s="202"/>
      <c r="AM32" s="202"/>
      <c r="AN32" s="202"/>
      <c r="AO32" s="202"/>
      <c r="AR32" s="33"/>
      <c r="BE32" s="191"/>
    </row>
    <row r="33" spans="2:57" s="2" customFormat="1" ht="14.4" hidden="1" customHeight="1">
      <c r="B33" s="33"/>
      <c r="F33" s="24" t="s">
        <v>43</v>
      </c>
      <c r="L33" s="203">
        <v>0</v>
      </c>
      <c r="M33" s="202"/>
      <c r="N33" s="202"/>
      <c r="O33" s="202"/>
      <c r="P33" s="202"/>
      <c r="W33" s="201">
        <f>ROUND(BD94, 2)</f>
        <v>0</v>
      </c>
      <c r="X33" s="202"/>
      <c r="Y33" s="202"/>
      <c r="Z33" s="202"/>
      <c r="AA33" s="202"/>
      <c r="AB33" s="202"/>
      <c r="AC33" s="202"/>
      <c r="AD33" s="202"/>
      <c r="AE33" s="202"/>
      <c r="AK33" s="201">
        <v>0</v>
      </c>
      <c r="AL33" s="202"/>
      <c r="AM33" s="202"/>
      <c r="AN33" s="202"/>
      <c r="AO33" s="202"/>
      <c r="AR33" s="33"/>
      <c r="BE33" s="191"/>
    </row>
    <row r="34" spans="2:57" s="1" customFormat="1" ht="6.9" customHeight="1">
      <c r="B34" s="29"/>
      <c r="AR34" s="29"/>
      <c r="BE34" s="190"/>
    </row>
    <row r="35" spans="2:57" s="1" customFormat="1" ht="25.95" customHeight="1">
      <c r="B35" s="29"/>
      <c r="C35" s="34"/>
      <c r="D35" s="35" t="s">
        <v>44</v>
      </c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7" t="s">
        <v>45</v>
      </c>
      <c r="U35" s="36"/>
      <c r="V35" s="36"/>
      <c r="W35" s="36"/>
      <c r="X35" s="207" t="s">
        <v>46</v>
      </c>
      <c r="Y35" s="205"/>
      <c r="Z35" s="205"/>
      <c r="AA35" s="205"/>
      <c r="AB35" s="205"/>
      <c r="AC35" s="36"/>
      <c r="AD35" s="36"/>
      <c r="AE35" s="36"/>
      <c r="AF35" s="36"/>
      <c r="AG35" s="36"/>
      <c r="AH35" s="36"/>
      <c r="AI35" s="36"/>
      <c r="AJ35" s="36"/>
      <c r="AK35" s="204">
        <f>SUM(AK26:AK33)</f>
        <v>0</v>
      </c>
      <c r="AL35" s="205"/>
      <c r="AM35" s="205"/>
      <c r="AN35" s="205"/>
      <c r="AO35" s="206"/>
      <c r="AP35" s="34"/>
      <c r="AQ35" s="34"/>
      <c r="AR35" s="29"/>
    </row>
    <row r="36" spans="2:57" s="1" customFormat="1" ht="6.9" customHeight="1">
      <c r="B36" s="29"/>
      <c r="AR36" s="29"/>
    </row>
    <row r="37" spans="2:57" s="1" customFormat="1" ht="14.4" customHeight="1">
      <c r="B37" s="29"/>
      <c r="AR37" s="29"/>
    </row>
    <row r="38" spans="2:57" ht="14.4" customHeight="1">
      <c r="B38" s="17"/>
      <c r="AR38" s="17"/>
    </row>
    <row r="39" spans="2:57" ht="14.4" customHeight="1">
      <c r="B39" s="17"/>
      <c r="AR39" s="17"/>
    </row>
    <row r="40" spans="2:57" ht="14.4" customHeight="1">
      <c r="B40" s="17"/>
      <c r="AR40" s="17"/>
    </row>
    <row r="41" spans="2:57" ht="14.4" customHeight="1">
      <c r="B41" s="17"/>
      <c r="AR41" s="17"/>
    </row>
    <row r="42" spans="2:57" ht="14.4" customHeight="1">
      <c r="B42" s="17"/>
      <c r="AR42" s="17"/>
    </row>
    <row r="43" spans="2:57" ht="14.4" customHeight="1">
      <c r="B43" s="17"/>
      <c r="AR43" s="17"/>
    </row>
    <row r="44" spans="2:57" ht="14.4" customHeight="1">
      <c r="B44" s="17"/>
      <c r="AR44" s="17"/>
    </row>
    <row r="45" spans="2:57" ht="14.4" customHeight="1">
      <c r="B45" s="17"/>
      <c r="AR45" s="17"/>
    </row>
    <row r="46" spans="2:57" ht="14.4" customHeight="1">
      <c r="B46" s="17"/>
      <c r="AR46" s="17"/>
    </row>
    <row r="47" spans="2:57" ht="14.4" customHeight="1">
      <c r="B47" s="17"/>
      <c r="AR47" s="17"/>
    </row>
    <row r="48" spans="2:57" ht="14.4" customHeight="1">
      <c r="B48" s="17"/>
      <c r="AR48" s="17"/>
    </row>
    <row r="49" spans="2:44" s="1" customFormat="1" ht="14.4" customHeight="1">
      <c r="B49" s="29"/>
      <c r="D49" s="38" t="s">
        <v>47</v>
      </c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8" t="s">
        <v>48</v>
      </c>
      <c r="AI49" s="39"/>
      <c r="AJ49" s="39"/>
      <c r="AK49" s="39"/>
      <c r="AL49" s="39"/>
      <c r="AM49" s="39"/>
      <c r="AN49" s="39"/>
      <c r="AO49" s="39"/>
      <c r="AR49" s="29"/>
    </row>
    <row r="50" spans="2:44" ht="10.199999999999999">
      <c r="B50" s="17"/>
      <c r="AR50" s="17"/>
    </row>
    <row r="51" spans="2:44" ht="10.199999999999999">
      <c r="B51" s="17"/>
      <c r="AR51" s="17"/>
    </row>
    <row r="52" spans="2:44" ht="10.199999999999999">
      <c r="B52" s="17"/>
      <c r="AR52" s="17"/>
    </row>
    <row r="53" spans="2:44" ht="10.199999999999999">
      <c r="B53" s="17"/>
      <c r="AR53" s="17"/>
    </row>
    <row r="54" spans="2:44" ht="10.199999999999999">
      <c r="B54" s="17"/>
      <c r="AR54" s="17"/>
    </row>
    <row r="55" spans="2:44" ht="10.199999999999999">
      <c r="B55" s="17"/>
      <c r="AR55" s="17"/>
    </row>
    <row r="56" spans="2:44" ht="10.199999999999999">
      <c r="B56" s="17"/>
      <c r="AR56" s="17"/>
    </row>
    <row r="57" spans="2:44" ht="10.199999999999999">
      <c r="B57" s="17"/>
      <c r="AR57" s="17"/>
    </row>
    <row r="58" spans="2:44" ht="10.199999999999999">
      <c r="B58" s="17"/>
      <c r="AR58" s="17"/>
    </row>
    <row r="59" spans="2:44" ht="10.199999999999999">
      <c r="B59" s="17"/>
      <c r="AR59" s="17"/>
    </row>
    <row r="60" spans="2:44" s="1" customFormat="1" ht="13.2">
      <c r="B60" s="29"/>
      <c r="D60" s="40" t="s">
        <v>49</v>
      </c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40" t="s">
        <v>50</v>
      </c>
      <c r="W60" s="31"/>
      <c r="X60" s="31"/>
      <c r="Y60" s="31"/>
      <c r="Z60" s="31"/>
      <c r="AA60" s="31"/>
      <c r="AB60" s="31"/>
      <c r="AC60" s="31"/>
      <c r="AD60" s="31"/>
      <c r="AE60" s="31"/>
      <c r="AF60" s="31"/>
      <c r="AG60" s="31"/>
      <c r="AH60" s="40" t="s">
        <v>49</v>
      </c>
      <c r="AI60" s="31"/>
      <c r="AJ60" s="31"/>
      <c r="AK60" s="31"/>
      <c r="AL60" s="31"/>
      <c r="AM60" s="40" t="s">
        <v>50</v>
      </c>
      <c r="AN60" s="31"/>
      <c r="AO60" s="31"/>
      <c r="AR60" s="29"/>
    </row>
    <row r="61" spans="2:44" ht="10.199999999999999">
      <c r="B61" s="17"/>
      <c r="AR61" s="17"/>
    </row>
    <row r="62" spans="2:44" ht="10.199999999999999">
      <c r="B62" s="17"/>
      <c r="AR62" s="17"/>
    </row>
    <row r="63" spans="2:44" ht="10.199999999999999">
      <c r="B63" s="17"/>
      <c r="AR63" s="17"/>
    </row>
    <row r="64" spans="2:44" s="1" customFormat="1" ht="13.2">
      <c r="B64" s="29"/>
      <c r="D64" s="38" t="s">
        <v>51</v>
      </c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39"/>
      <c r="AE64" s="39"/>
      <c r="AF64" s="39"/>
      <c r="AG64" s="39"/>
      <c r="AH64" s="38" t="s">
        <v>52</v>
      </c>
      <c r="AI64" s="39"/>
      <c r="AJ64" s="39"/>
      <c r="AK64" s="39"/>
      <c r="AL64" s="39"/>
      <c r="AM64" s="39"/>
      <c r="AN64" s="39"/>
      <c r="AO64" s="39"/>
      <c r="AR64" s="29"/>
    </row>
    <row r="65" spans="2:44" ht="10.199999999999999">
      <c r="B65" s="17"/>
      <c r="AR65" s="17"/>
    </row>
    <row r="66" spans="2:44" ht="10.199999999999999">
      <c r="B66" s="17"/>
      <c r="AR66" s="17"/>
    </row>
    <row r="67" spans="2:44" ht="10.199999999999999">
      <c r="B67" s="17"/>
      <c r="AR67" s="17"/>
    </row>
    <row r="68" spans="2:44" ht="10.199999999999999">
      <c r="B68" s="17"/>
      <c r="AR68" s="17"/>
    </row>
    <row r="69" spans="2:44" ht="10.199999999999999">
      <c r="B69" s="17"/>
      <c r="AR69" s="17"/>
    </row>
    <row r="70" spans="2:44" ht="10.199999999999999">
      <c r="B70" s="17"/>
      <c r="AR70" s="17"/>
    </row>
    <row r="71" spans="2:44" ht="10.199999999999999">
      <c r="B71" s="17"/>
      <c r="AR71" s="17"/>
    </row>
    <row r="72" spans="2:44" ht="10.199999999999999">
      <c r="B72" s="17"/>
      <c r="AR72" s="17"/>
    </row>
    <row r="73" spans="2:44" ht="10.199999999999999">
      <c r="B73" s="17"/>
      <c r="AR73" s="17"/>
    </row>
    <row r="74" spans="2:44" ht="10.199999999999999">
      <c r="B74" s="17"/>
      <c r="AR74" s="17"/>
    </row>
    <row r="75" spans="2:44" s="1" customFormat="1" ht="13.2">
      <c r="B75" s="29"/>
      <c r="D75" s="40" t="s">
        <v>49</v>
      </c>
      <c r="E75" s="31"/>
      <c r="F75" s="31"/>
      <c r="G75" s="31"/>
      <c r="H75" s="31"/>
      <c r="I75" s="31"/>
      <c r="J75" s="31"/>
      <c r="K75" s="31"/>
      <c r="L75" s="31"/>
      <c r="M75" s="31"/>
      <c r="N75" s="31"/>
      <c r="O75" s="31"/>
      <c r="P75" s="31"/>
      <c r="Q75" s="31"/>
      <c r="R75" s="31"/>
      <c r="S75" s="31"/>
      <c r="T75" s="31"/>
      <c r="U75" s="31"/>
      <c r="V75" s="40" t="s">
        <v>50</v>
      </c>
      <c r="W75" s="31"/>
      <c r="X75" s="31"/>
      <c r="Y75" s="31"/>
      <c r="Z75" s="31"/>
      <c r="AA75" s="31"/>
      <c r="AB75" s="31"/>
      <c r="AC75" s="31"/>
      <c r="AD75" s="31"/>
      <c r="AE75" s="31"/>
      <c r="AF75" s="31"/>
      <c r="AG75" s="31"/>
      <c r="AH75" s="40" t="s">
        <v>49</v>
      </c>
      <c r="AI75" s="31"/>
      <c r="AJ75" s="31"/>
      <c r="AK75" s="31"/>
      <c r="AL75" s="31"/>
      <c r="AM75" s="40" t="s">
        <v>50</v>
      </c>
      <c r="AN75" s="31"/>
      <c r="AO75" s="31"/>
      <c r="AR75" s="29"/>
    </row>
    <row r="76" spans="2:44" s="1" customFormat="1" ht="10.199999999999999">
      <c r="B76" s="29"/>
      <c r="AR76" s="29"/>
    </row>
    <row r="77" spans="2:44" s="1" customFormat="1" ht="6.9" customHeight="1"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  <c r="AF77" s="42"/>
      <c r="AG77" s="42"/>
      <c r="AH77" s="42"/>
      <c r="AI77" s="42"/>
      <c r="AJ77" s="42"/>
      <c r="AK77" s="42"/>
      <c r="AL77" s="42"/>
      <c r="AM77" s="42"/>
      <c r="AN77" s="42"/>
      <c r="AO77" s="42"/>
      <c r="AP77" s="42"/>
      <c r="AQ77" s="42"/>
      <c r="AR77" s="29"/>
    </row>
    <row r="81" spans="1:91" s="1" customFormat="1" ht="6.9" customHeight="1"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4"/>
      <c r="X81" s="44"/>
      <c r="Y81" s="44"/>
      <c r="Z81" s="44"/>
      <c r="AA81" s="44"/>
      <c r="AB81" s="44"/>
      <c r="AC81" s="44"/>
      <c r="AD81" s="44"/>
      <c r="AE81" s="44"/>
      <c r="AF81" s="44"/>
      <c r="AG81" s="44"/>
      <c r="AH81" s="44"/>
      <c r="AI81" s="44"/>
      <c r="AJ81" s="44"/>
      <c r="AK81" s="44"/>
      <c r="AL81" s="44"/>
      <c r="AM81" s="44"/>
      <c r="AN81" s="44"/>
      <c r="AO81" s="44"/>
      <c r="AP81" s="44"/>
      <c r="AQ81" s="44"/>
      <c r="AR81" s="29"/>
    </row>
    <row r="82" spans="1:91" s="1" customFormat="1" ht="24.9" customHeight="1">
      <c r="B82" s="29"/>
      <c r="C82" s="18" t="s">
        <v>53</v>
      </c>
      <c r="AR82" s="29"/>
    </row>
    <row r="83" spans="1:91" s="1" customFormat="1" ht="6.9" customHeight="1">
      <c r="B83" s="29"/>
      <c r="AR83" s="29"/>
    </row>
    <row r="84" spans="1:91" s="3" customFormat="1" ht="12" customHeight="1">
      <c r="B84" s="45"/>
      <c r="C84" s="24" t="s">
        <v>13</v>
      </c>
      <c r="L84" s="3" t="str">
        <f>K5</f>
        <v>20250310</v>
      </c>
      <c r="AR84" s="45"/>
    </row>
    <row r="85" spans="1:91" s="4" customFormat="1" ht="36.9" customHeight="1">
      <c r="B85" s="46"/>
      <c r="C85" s="47" t="s">
        <v>16</v>
      </c>
      <c r="L85" s="170" t="str">
        <f>K6</f>
        <v>Chodník v ulici Blanická</v>
      </c>
      <c r="M85" s="171"/>
      <c r="N85" s="171"/>
      <c r="O85" s="171"/>
      <c r="P85" s="171"/>
      <c r="Q85" s="171"/>
      <c r="R85" s="171"/>
      <c r="S85" s="171"/>
      <c r="T85" s="171"/>
      <c r="U85" s="171"/>
      <c r="V85" s="171"/>
      <c r="W85" s="171"/>
      <c r="X85" s="171"/>
      <c r="Y85" s="171"/>
      <c r="Z85" s="171"/>
      <c r="AA85" s="171"/>
      <c r="AB85" s="171"/>
      <c r="AC85" s="171"/>
      <c r="AD85" s="171"/>
      <c r="AE85" s="171"/>
      <c r="AF85" s="171"/>
      <c r="AG85" s="171"/>
      <c r="AH85" s="171"/>
      <c r="AI85" s="171"/>
      <c r="AJ85" s="171"/>
      <c r="AR85" s="46"/>
    </row>
    <row r="86" spans="1:91" s="1" customFormat="1" ht="6.9" customHeight="1">
      <c r="B86" s="29"/>
      <c r="AR86" s="29"/>
    </row>
    <row r="87" spans="1:91" s="1" customFormat="1" ht="12" customHeight="1">
      <c r="B87" s="29"/>
      <c r="C87" s="24" t="s">
        <v>20</v>
      </c>
      <c r="L87" s="48" t="str">
        <f>IF(K8="","",K8)</f>
        <v>Milevsko</v>
      </c>
      <c r="AI87" s="24" t="s">
        <v>22</v>
      </c>
      <c r="AM87" s="172" t="str">
        <f>IF(AN8= "","",AN8)</f>
        <v>26. 3. 2025</v>
      </c>
      <c r="AN87" s="172"/>
      <c r="AR87" s="29"/>
    </row>
    <row r="88" spans="1:91" s="1" customFormat="1" ht="6.9" customHeight="1">
      <c r="B88" s="29"/>
      <c r="AR88" s="29"/>
    </row>
    <row r="89" spans="1:91" s="1" customFormat="1" ht="15.15" customHeight="1">
      <c r="B89" s="29"/>
      <c r="C89" s="24" t="s">
        <v>24</v>
      </c>
      <c r="L89" s="3" t="str">
        <f>IF(E11= "","",E11)</f>
        <v xml:space="preserve"> </v>
      </c>
      <c r="AI89" s="24" t="s">
        <v>30</v>
      </c>
      <c r="AM89" s="173" t="str">
        <f>IF(E17="","",E17)</f>
        <v xml:space="preserve"> </v>
      </c>
      <c r="AN89" s="174"/>
      <c r="AO89" s="174"/>
      <c r="AP89" s="174"/>
      <c r="AR89" s="29"/>
      <c r="AS89" s="175" t="s">
        <v>54</v>
      </c>
      <c r="AT89" s="176"/>
      <c r="AU89" s="50"/>
      <c r="AV89" s="50"/>
      <c r="AW89" s="50"/>
      <c r="AX89" s="50"/>
      <c r="AY89" s="50"/>
      <c r="AZ89" s="50"/>
      <c r="BA89" s="50"/>
      <c r="BB89" s="50"/>
      <c r="BC89" s="50"/>
      <c r="BD89" s="51"/>
    </row>
    <row r="90" spans="1:91" s="1" customFormat="1" ht="15.15" customHeight="1">
      <c r="B90" s="29"/>
      <c r="C90" s="24" t="s">
        <v>28</v>
      </c>
      <c r="L90" s="3" t="str">
        <f>IF(E14= "Vyplň údaj","",E14)</f>
        <v/>
      </c>
      <c r="AI90" s="24" t="s">
        <v>32</v>
      </c>
      <c r="AM90" s="173" t="str">
        <f>IF(E20="","",E20)</f>
        <v xml:space="preserve"> </v>
      </c>
      <c r="AN90" s="174"/>
      <c r="AO90" s="174"/>
      <c r="AP90" s="174"/>
      <c r="AR90" s="29"/>
      <c r="AS90" s="177"/>
      <c r="AT90" s="178"/>
      <c r="BD90" s="53"/>
    </row>
    <row r="91" spans="1:91" s="1" customFormat="1" ht="10.8" customHeight="1">
      <c r="B91" s="29"/>
      <c r="AR91" s="29"/>
      <c r="AS91" s="177"/>
      <c r="AT91" s="178"/>
      <c r="BD91" s="53"/>
    </row>
    <row r="92" spans="1:91" s="1" customFormat="1" ht="29.25" customHeight="1">
      <c r="B92" s="29"/>
      <c r="C92" s="179" t="s">
        <v>55</v>
      </c>
      <c r="D92" s="180"/>
      <c r="E92" s="180"/>
      <c r="F92" s="180"/>
      <c r="G92" s="180"/>
      <c r="H92" s="54"/>
      <c r="I92" s="182" t="s">
        <v>56</v>
      </c>
      <c r="J92" s="180"/>
      <c r="K92" s="180"/>
      <c r="L92" s="180"/>
      <c r="M92" s="180"/>
      <c r="N92" s="180"/>
      <c r="O92" s="180"/>
      <c r="P92" s="180"/>
      <c r="Q92" s="180"/>
      <c r="R92" s="180"/>
      <c r="S92" s="180"/>
      <c r="T92" s="180"/>
      <c r="U92" s="180"/>
      <c r="V92" s="180"/>
      <c r="W92" s="180"/>
      <c r="X92" s="180"/>
      <c r="Y92" s="180"/>
      <c r="Z92" s="180"/>
      <c r="AA92" s="180"/>
      <c r="AB92" s="180"/>
      <c r="AC92" s="180"/>
      <c r="AD92" s="180"/>
      <c r="AE92" s="180"/>
      <c r="AF92" s="180"/>
      <c r="AG92" s="181" t="s">
        <v>57</v>
      </c>
      <c r="AH92" s="180"/>
      <c r="AI92" s="180"/>
      <c r="AJ92" s="180"/>
      <c r="AK92" s="180"/>
      <c r="AL92" s="180"/>
      <c r="AM92" s="180"/>
      <c r="AN92" s="182" t="s">
        <v>58</v>
      </c>
      <c r="AO92" s="180"/>
      <c r="AP92" s="183"/>
      <c r="AQ92" s="55" t="s">
        <v>59</v>
      </c>
      <c r="AR92" s="29"/>
      <c r="AS92" s="56" t="s">
        <v>60</v>
      </c>
      <c r="AT92" s="57" t="s">
        <v>61</v>
      </c>
      <c r="AU92" s="57" t="s">
        <v>62</v>
      </c>
      <c r="AV92" s="57" t="s">
        <v>63</v>
      </c>
      <c r="AW92" s="57" t="s">
        <v>64</v>
      </c>
      <c r="AX92" s="57" t="s">
        <v>65</v>
      </c>
      <c r="AY92" s="57" t="s">
        <v>66</v>
      </c>
      <c r="AZ92" s="57" t="s">
        <v>67</v>
      </c>
      <c r="BA92" s="57" t="s">
        <v>68</v>
      </c>
      <c r="BB92" s="57" t="s">
        <v>69</v>
      </c>
      <c r="BC92" s="57" t="s">
        <v>70</v>
      </c>
      <c r="BD92" s="58" t="s">
        <v>71</v>
      </c>
    </row>
    <row r="93" spans="1:91" s="1" customFormat="1" ht="10.8" customHeight="1">
      <c r="B93" s="29"/>
      <c r="AR93" s="29"/>
      <c r="AS93" s="59"/>
      <c r="AT93" s="50"/>
      <c r="AU93" s="50"/>
      <c r="AV93" s="50"/>
      <c r="AW93" s="50"/>
      <c r="AX93" s="50"/>
      <c r="AY93" s="50"/>
      <c r="AZ93" s="50"/>
      <c r="BA93" s="50"/>
      <c r="BB93" s="50"/>
      <c r="BC93" s="50"/>
      <c r="BD93" s="51"/>
    </row>
    <row r="94" spans="1:91" s="5" customFormat="1" ht="32.4" customHeight="1">
      <c r="B94" s="60"/>
      <c r="C94" s="61" t="s">
        <v>72</v>
      </c>
      <c r="D94" s="62"/>
      <c r="E94" s="62"/>
      <c r="F94" s="62"/>
      <c r="G94" s="62"/>
      <c r="H94" s="62"/>
      <c r="I94" s="62"/>
      <c r="J94" s="62"/>
      <c r="K94" s="62"/>
      <c r="L94" s="62"/>
      <c r="M94" s="62"/>
      <c r="N94" s="62"/>
      <c r="O94" s="62"/>
      <c r="P94" s="62"/>
      <c r="Q94" s="62"/>
      <c r="R94" s="62"/>
      <c r="S94" s="62"/>
      <c r="T94" s="62"/>
      <c r="U94" s="62"/>
      <c r="V94" s="62"/>
      <c r="W94" s="62"/>
      <c r="X94" s="62"/>
      <c r="Y94" s="62"/>
      <c r="Z94" s="62"/>
      <c r="AA94" s="62"/>
      <c r="AB94" s="62"/>
      <c r="AC94" s="62"/>
      <c r="AD94" s="62"/>
      <c r="AE94" s="62"/>
      <c r="AF94" s="62"/>
      <c r="AG94" s="187">
        <f>ROUND(SUM(AG95:AG102),2)</f>
        <v>0</v>
      </c>
      <c r="AH94" s="187"/>
      <c r="AI94" s="187"/>
      <c r="AJ94" s="187"/>
      <c r="AK94" s="187"/>
      <c r="AL94" s="187"/>
      <c r="AM94" s="187"/>
      <c r="AN94" s="188">
        <f t="shared" ref="AN94:AN102" si="0">SUM(AG94,AT94)</f>
        <v>0</v>
      </c>
      <c r="AO94" s="188"/>
      <c r="AP94" s="188"/>
      <c r="AQ94" s="64" t="s">
        <v>1</v>
      </c>
      <c r="AR94" s="60"/>
      <c r="AS94" s="65">
        <f>ROUND(SUM(AS95:AS102),2)</f>
        <v>0</v>
      </c>
      <c r="AT94" s="66">
        <f t="shared" ref="AT94:AT102" si="1">ROUND(SUM(AV94:AW94),2)</f>
        <v>0</v>
      </c>
      <c r="AU94" s="67">
        <f>ROUND(SUM(AU95:AU102),5)</f>
        <v>0</v>
      </c>
      <c r="AV94" s="66">
        <f>ROUND(AZ94*L29,2)</f>
        <v>0</v>
      </c>
      <c r="AW94" s="66">
        <f>ROUND(BA94*L30,2)</f>
        <v>0</v>
      </c>
      <c r="AX94" s="66">
        <f>ROUND(BB94*L29,2)</f>
        <v>0</v>
      </c>
      <c r="AY94" s="66">
        <f>ROUND(BC94*L30,2)</f>
        <v>0</v>
      </c>
      <c r="AZ94" s="66">
        <f>ROUND(SUM(AZ95:AZ102),2)</f>
        <v>0</v>
      </c>
      <c r="BA94" s="66">
        <f>ROUND(SUM(BA95:BA102),2)</f>
        <v>0</v>
      </c>
      <c r="BB94" s="66">
        <f>ROUND(SUM(BB95:BB102),2)</f>
        <v>0</v>
      </c>
      <c r="BC94" s="66">
        <f>ROUND(SUM(BC95:BC102),2)</f>
        <v>0</v>
      </c>
      <c r="BD94" s="68">
        <f>ROUND(SUM(BD95:BD102),2)</f>
        <v>0</v>
      </c>
      <c r="BS94" s="69" t="s">
        <v>73</v>
      </c>
      <c r="BT94" s="69" t="s">
        <v>74</v>
      </c>
      <c r="BU94" s="70" t="s">
        <v>75</v>
      </c>
      <c r="BV94" s="69" t="s">
        <v>76</v>
      </c>
      <c r="BW94" s="69" t="s">
        <v>5</v>
      </c>
      <c r="BX94" s="69" t="s">
        <v>77</v>
      </c>
      <c r="CL94" s="69" t="s">
        <v>1</v>
      </c>
    </row>
    <row r="95" spans="1:91" s="6" customFormat="1" ht="24.75" customHeight="1">
      <c r="A95" s="71" t="s">
        <v>78</v>
      </c>
      <c r="B95" s="72"/>
      <c r="C95" s="73"/>
      <c r="D95" s="184" t="s">
        <v>79</v>
      </c>
      <c r="E95" s="184"/>
      <c r="F95" s="184"/>
      <c r="G95" s="184"/>
      <c r="H95" s="184"/>
      <c r="I95" s="74"/>
      <c r="J95" s="184" t="s">
        <v>80</v>
      </c>
      <c r="K95" s="184"/>
      <c r="L95" s="184"/>
      <c r="M95" s="184"/>
      <c r="N95" s="184"/>
      <c r="O95" s="184"/>
      <c r="P95" s="184"/>
      <c r="Q95" s="184"/>
      <c r="R95" s="184"/>
      <c r="S95" s="184"/>
      <c r="T95" s="184"/>
      <c r="U95" s="184"/>
      <c r="V95" s="184"/>
      <c r="W95" s="184"/>
      <c r="X95" s="184"/>
      <c r="Y95" s="184"/>
      <c r="Z95" s="184"/>
      <c r="AA95" s="184"/>
      <c r="AB95" s="184"/>
      <c r="AC95" s="184"/>
      <c r="AD95" s="184"/>
      <c r="AE95" s="184"/>
      <c r="AF95" s="184"/>
      <c r="AG95" s="185">
        <f>'202503101 - SO 101.1 Chod...'!J30</f>
        <v>0</v>
      </c>
      <c r="AH95" s="186"/>
      <c r="AI95" s="186"/>
      <c r="AJ95" s="186"/>
      <c r="AK95" s="186"/>
      <c r="AL95" s="186"/>
      <c r="AM95" s="186"/>
      <c r="AN95" s="185">
        <f t="shared" si="0"/>
        <v>0</v>
      </c>
      <c r="AO95" s="186"/>
      <c r="AP95" s="186"/>
      <c r="AQ95" s="75" t="s">
        <v>81</v>
      </c>
      <c r="AR95" s="72"/>
      <c r="AS95" s="76">
        <v>0</v>
      </c>
      <c r="AT95" s="77">
        <f t="shared" si="1"/>
        <v>0</v>
      </c>
      <c r="AU95" s="78">
        <f>'202503101 - SO 101.1 Chod...'!P125</f>
        <v>0</v>
      </c>
      <c r="AV95" s="77">
        <f>'202503101 - SO 101.1 Chod...'!J33</f>
        <v>0</v>
      </c>
      <c r="AW95" s="77">
        <f>'202503101 - SO 101.1 Chod...'!J34</f>
        <v>0</v>
      </c>
      <c r="AX95" s="77">
        <f>'202503101 - SO 101.1 Chod...'!J35</f>
        <v>0</v>
      </c>
      <c r="AY95" s="77">
        <f>'202503101 - SO 101.1 Chod...'!J36</f>
        <v>0</v>
      </c>
      <c r="AZ95" s="77">
        <f>'202503101 - SO 101.1 Chod...'!F33</f>
        <v>0</v>
      </c>
      <c r="BA95" s="77">
        <f>'202503101 - SO 101.1 Chod...'!F34</f>
        <v>0</v>
      </c>
      <c r="BB95" s="77">
        <f>'202503101 - SO 101.1 Chod...'!F35</f>
        <v>0</v>
      </c>
      <c r="BC95" s="77">
        <f>'202503101 - SO 101.1 Chod...'!F36</f>
        <v>0</v>
      </c>
      <c r="BD95" s="79">
        <f>'202503101 - SO 101.1 Chod...'!F37</f>
        <v>0</v>
      </c>
      <c r="BT95" s="80" t="s">
        <v>82</v>
      </c>
      <c r="BV95" s="80" t="s">
        <v>76</v>
      </c>
      <c r="BW95" s="80" t="s">
        <v>83</v>
      </c>
      <c r="BX95" s="80" t="s">
        <v>5</v>
      </c>
      <c r="CL95" s="80" t="s">
        <v>1</v>
      </c>
      <c r="CM95" s="80" t="s">
        <v>84</v>
      </c>
    </row>
    <row r="96" spans="1:91" s="6" customFormat="1" ht="24.75" customHeight="1">
      <c r="A96" s="71" t="s">
        <v>78</v>
      </c>
      <c r="B96" s="72"/>
      <c r="C96" s="73"/>
      <c r="D96" s="184" t="s">
        <v>85</v>
      </c>
      <c r="E96" s="184"/>
      <c r="F96" s="184"/>
      <c r="G96" s="184"/>
      <c r="H96" s="184"/>
      <c r="I96" s="74"/>
      <c r="J96" s="184" t="s">
        <v>86</v>
      </c>
      <c r="K96" s="184"/>
      <c r="L96" s="184"/>
      <c r="M96" s="184"/>
      <c r="N96" s="184"/>
      <c r="O96" s="184"/>
      <c r="P96" s="184"/>
      <c r="Q96" s="184"/>
      <c r="R96" s="184"/>
      <c r="S96" s="184"/>
      <c r="T96" s="184"/>
      <c r="U96" s="184"/>
      <c r="V96" s="184"/>
      <c r="W96" s="184"/>
      <c r="X96" s="184"/>
      <c r="Y96" s="184"/>
      <c r="Z96" s="184"/>
      <c r="AA96" s="184"/>
      <c r="AB96" s="184"/>
      <c r="AC96" s="184"/>
      <c r="AD96" s="184"/>
      <c r="AE96" s="184"/>
      <c r="AF96" s="184"/>
      <c r="AG96" s="185">
        <f>'202503102 - SO 101.2 Chod...'!J30</f>
        <v>0</v>
      </c>
      <c r="AH96" s="186"/>
      <c r="AI96" s="186"/>
      <c r="AJ96" s="186"/>
      <c r="AK96" s="186"/>
      <c r="AL96" s="186"/>
      <c r="AM96" s="186"/>
      <c r="AN96" s="185">
        <f t="shared" si="0"/>
        <v>0</v>
      </c>
      <c r="AO96" s="186"/>
      <c r="AP96" s="186"/>
      <c r="AQ96" s="75" t="s">
        <v>81</v>
      </c>
      <c r="AR96" s="72"/>
      <c r="AS96" s="76">
        <v>0</v>
      </c>
      <c r="AT96" s="77">
        <f t="shared" si="1"/>
        <v>0</v>
      </c>
      <c r="AU96" s="78">
        <f>'202503102 - SO 101.2 Chod...'!P122</f>
        <v>0</v>
      </c>
      <c r="AV96" s="77">
        <f>'202503102 - SO 101.2 Chod...'!J33</f>
        <v>0</v>
      </c>
      <c r="AW96" s="77">
        <f>'202503102 - SO 101.2 Chod...'!J34</f>
        <v>0</v>
      </c>
      <c r="AX96" s="77">
        <f>'202503102 - SO 101.2 Chod...'!J35</f>
        <v>0</v>
      </c>
      <c r="AY96" s="77">
        <f>'202503102 - SO 101.2 Chod...'!J36</f>
        <v>0</v>
      </c>
      <c r="AZ96" s="77">
        <f>'202503102 - SO 101.2 Chod...'!F33</f>
        <v>0</v>
      </c>
      <c r="BA96" s="77">
        <f>'202503102 - SO 101.2 Chod...'!F34</f>
        <v>0</v>
      </c>
      <c r="BB96" s="77">
        <f>'202503102 - SO 101.2 Chod...'!F35</f>
        <v>0</v>
      </c>
      <c r="BC96" s="77">
        <f>'202503102 - SO 101.2 Chod...'!F36</f>
        <v>0</v>
      </c>
      <c r="BD96" s="79">
        <f>'202503102 - SO 101.2 Chod...'!F37</f>
        <v>0</v>
      </c>
      <c r="BT96" s="80" t="s">
        <v>82</v>
      </c>
      <c r="BV96" s="80" t="s">
        <v>76</v>
      </c>
      <c r="BW96" s="80" t="s">
        <v>87</v>
      </c>
      <c r="BX96" s="80" t="s">
        <v>5</v>
      </c>
      <c r="CL96" s="80" t="s">
        <v>1</v>
      </c>
      <c r="CM96" s="80" t="s">
        <v>84</v>
      </c>
    </row>
    <row r="97" spans="1:91" s="6" customFormat="1" ht="24.75" customHeight="1">
      <c r="A97" s="71" t="s">
        <v>78</v>
      </c>
      <c r="B97" s="72"/>
      <c r="C97" s="73"/>
      <c r="D97" s="184" t="s">
        <v>88</v>
      </c>
      <c r="E97" s="184"/>
      <c r="F97" s="184"/>
      <c r="G97" s="184"/>
      <c r="H97" s="184"/>
      <c r="I97" s="74"/>
      <c r="J97" s="184" t="s">
        <v>89</v>
      </c>
      <c r="K97" s="184"/>
      <c r="L97" s="184"/>
      <c r="M97" s="184"/>
      <c r="N97" s="184"/>
      <c r="O97" s="184"/>
      <c r="P97" s="184"/>
      <c r="Q97" s="184"/>
      <c r="R97" s="184"/>
      <c r="S97" s="184"/>
      <c r="T97" s="184"/>
      <c r="U97" s="184"/>
      <c r="V97" s="184"/>
      <c r="W97" s="184"/>
      <c r="X97" s="184"/>
      <c r="Y97" s="184"/>
      <c r="Z97" s="184"/>
      <c r="AA97" s="184"/>
      <c r="AB97" s="184"/>
      <c r="AC97" s="184"/>
      <c r="AD97" s="184"/>
      <c r="AE97" s="184"/>
      <c r="AF97" s="184"/>
      <c r="AG97" s="185">
        <f>'202503103 - SO 101.3 Stav...'!J30</f>
        <v>0</v>
      </c>
      <c r="AH97" s="186"/>
      <c r="AI97" s="186"/>
      <c r="AJ97" s="186"/>
      <c r="AK97" s="186"/>
      <c r="AL97" s="186"/>
      <c r="AM97" s="186"/>
      <c r="AN97" s="185">
        <f t="shared" si="0"/>
        <v>0</v>
      </c>
      <c r="AO97" s="186"/>
      <c r="AP97" s="186"/>
      <c r="AQ97" s="75" t="s">
        <v>81</v>
      </c>
      <c r="AR97" s="72"/>
      <c r="AS97" s="76">
        <v>0</v>
      </c>
      <c r="AT97" s="77">
        <f t="shared" si="1"/>
        <v>0</v>
      </c>
      <c r="AU97" s="78">
        <f>'202503103 - SO 101.3 Stav...'!P120</f>
        <v>0</v>
      </c>
      <c r="AV97" s="77">
        <f>'202503103 - SO 101.3 Stav...'!J33</f>
        <v>0</v>
      </c>
      <c r="AW97" s="77">
        <f>'202503103 - SO 101.3 Stav...'!J34</f>
        <v>0</v>
      </c>
      <c r="AX97" s="77">
        <f>'202503103 - SO 101.3 Stav...'!J35</f>
        <v>0</v>
      </c>
      <c r="AY97" s="77">
        <f>'202503103 - SO 101.3 Stav...'!J36</f>
        <v>0</v>
      </c>
      <c r="AZ97" s="77">
        <f>'202503103 - SO 101.3 Stav...'!F33</f>
        <v>0</v>
      </c>
      <c r="BA97" s="77">
        <f>'202503103 - SO 101.3 Stav...'!F34</f>
        <v>0</v>
      </c>
      <c r="BB97" s="77">
        <f>'202503103 - SO 101.3 Stav...'!F35</f>
        <v>0</v>
      </c>
      <c r="BC97" s="77">
        <f>'202503103 - SO 101.3 Stav...'!F36</f>
        <v>0</v>
      </c>
      <c r="BD97" s="79">
        <f>'202503103 - SO 101.3 Stav...'!F37</f>
        <v>0</v>
      </c>
      <c r="BT97" s="80" t="s">
        <v>82</v>
      </c>
      <c r="BV97" s="80" t="s">
        <v>76</v>
      </c>
      <c r="BW97" s="80" t="s">
        <v>90</v>
      </c>
      <c r="BX97" s="80" t="s">
        <v>5</v>
      </c>
      <c r="CL97" s="80" t="s">
        <v>1</v>
      </c>
      <c r="CM97" s="80" t="s">
        <v>84</v>
      </c>
    </row>
    <row r="98" spans="1:91" s="6" customFormat="1" ht="24.75" customHeight="1">
      <c r="A98" s="71" t="s">
        <v>78</v>
      </c>
      <c r="B98" s="72"/>
      <c r="C98" s="73"/>
      <c r="D98" s="184" t="s">
        <v>91</v>
      </c>
      <c r="E98" s="184"/>
      <c r="F98" s="184"/>
      <c r="G98" s="184"/>
      <c r="H98" s="184"/>
      <c r="I98" s="74"/>
      <c r="J98" s="184" t="s">
        <v>92</v>
      </c>
      <c r="K98" s="184"/>
      <c r="L98" s="184"/>
      <c r="M98" s="184"/>
      <c r="N98" s="184"/>
      <c r="O98" s="184"/>
      <c r="P98" s="184"/>
      <c r="Q98" s="184"/>
      <c r="R98" s="184"/>
      <c r="S98" s="184"/>
      <c r="T98" s="184"/>
      <c r="U98" s="184"/>
      <c r="V98" s="184"/>
      <c r="W98" s="184"/>
      <c r="X98" s="184"/>
      <c r="Y98" s="184"/>
      <c r="Z98" s="184"/>
      <c r="AA98" s="184"/>
      <c r="AB98" s="184"/>
      <c r="AC98" s="184"/>
      <c r="AD98" s="184"/>
      <c r="AE98" s="184"/>
      <c r="AF98" s="184"/>
      <c r="AG98" s="185">
        <f>'202503104 - SO 101.4 Kana...'!J30</f>
        <v>0</v>
      </c>
      <c r="AH98" s="186"/>
      <c r="AI98" s="186"/>
      <c r="AJ98" s="186"/>
      <c r="AK98" s="186"/>
      <c r="AL98" s="186"/>
      <c r="AM98" s="186"/>
      <c r="AN98" s="185">
        <f t="shared" si="0"/>
        <v>0</v>
      </c>
      <c r="AO98" s="186"/>
      <c r="AP98" s="186"/>
      <c r="AQ98" s="75" t="s">
        <v>81</v>
      </c>
      <c r="AR98" s="72"/>
      <c r="AS98" s="76">
        <v>0</v>
      </c>
      <c r="AT98" s="77">
        <f t="shared" si="1"/>
        <v>0</v>
      </c>
      <c r="AU98" s="78">
        <f>'202503104 - SO 101.4 Kana...'!P121</f>
        <v>0</v>
      </c>
      <c r="AV98" s="77">
        <f>'202503104 - SO 101.4 Kana...'!J33</f>
        <v>0</v>
      </c>
      <c r="AW98" s="77">
        <f>'202503104 - SO 101.4 Kana...'!J34</f>
        <v>0</v>
      </c>
      <c r="AX98" s="77">
        <f>'202503104 - SO 101.4 Kana...'!J35</f>
        <v>0</v>
      </c>
      <c r="AY98" s="77">
        <f>'202503104 - SO 101.4 Kana...'!J36</f>
        <v>0</v>
      </c>
      <c r="AZ98" s="77">
        <f>'202503104 - SO 101.4 Kana...'!F33</f>
        <v>0</v>
      </c>
      <c r="BA98" s="77">
        <f>'202503104 - SO 101.4 Kana...'!F34</f>
        <v>0</v>
      </c>
      <c r="BB98" s="77">
        <f>'202503104 - SO 101.4 Kana...'!F35</f>
        <v>0</v>
      </c>
      <c r="BC98" s="77">
        <f>'202503104 - SO 101.4 Kana...'!F36</f>
        <v>0</v>
      </c>
      <c r="BD98" s="79">
        <f>'202503104 - SO 101.4 Kana...'!F37</f>
        <v>0</v>
      </c>
      <c r="BT98" s="80" t="s">
        <v>82</v>
      </c>
      <c r="BV98" s="80" t="s">
        <v>76</v>
      </c>
      <c r="BW98" s="80" t="s">
        <v>93</v>
      </c>
      <c r="BX98" s="80" t="s">
        <v>5</v>
      </c>
      <c r="CL98" s="80" t="s">
        <v>1</v>
      </c>
      <c r="CM98" s="80" t="s">
        <v>84</v>
      </c>
    </row>
    <row r="99" spans="1:91" s="6" customFormat="1" ht="37.5" customHeight="1">
      <c r="A99" s="71" t="s">
        <v>78</v>
      </c>
      <c r="B99" s="72"/>
      <c r="C99" s="73"/>
      <c r="D99" s="184" t="s">
        <v>94</v>
      </c>
      <c r="E99" s="184"/>
      <c r="F99" s="184"/>
      <c r="G99" s="184"/>
      <c r="H99" s="184"/>
      <c r="I99" s="74"/>
      <c r="J99" s="184" t="s">
        <v>95</v>
      </c>
      <c r="K99" s="184"/>
      <c r="L99" s="184"/>
      <c r="M99" s="184"/>
      <c r="N99" s="184"/>
      <c r="O99" s="184"/>
      <c r="P99" s="184"/>
      <c r="Q99" s="184"/>
      <c r="R99" s="184"/>
      <c r="S99" s="184"/>
      <c r="T99" s="184"/>
      <c r="U99" s="184"/>
      <c r="V99" s="184"/>
      <c r="W99" s="184"/>
      <c r="X99" s="184"/>
      <c r="Y99" s="184"/>
      <c r="Z99" s="184"/>
      <c r="AA99" s="184"/>
      <c r="AB99" s="184"/>
      <c r="AC99" s="184"/>
      <c r="AD99" s="184"/>
      <c r="AE99" s="184"/>
      <c r="AF99" s="184"/>
      <c r="AG99" s="185">
        <f>'202503105 - SO 101.5 Přís...'!J30</f>
        <v>0</v>
      </c>
      <c r="AH99" s="186"/>
      <c r="AI99" s="186"/>
      <c r="AJ99" s="186"/>
      <c r="AK99" s="186"/>
      <c r="AL99" s="186"/>
      <c r="AM99" s="186"/>
      <c r="AN99" s="185">
        <f t="shared" si="0"/>
        <v>0</v>
      </c>
      <c r="AO99" s="186"/>
      <c r="AP99" s="186"/>
      <c r="AQ99" s="75" t="s">
        <v>81</v>
      </c>
      <c r="AR99" s="72"/>
      <c r="AS99" s="76">
        <v>0</v>
      </c>
      <c r="AT99" s="77">
        <f t="shared" si="1"/>
        <v>0</v>
      </c>
      <c r="AU99" s="78">
        <f>'202503105 - SO 101.5 Přís...'!P122</f>
        <v>0</v>
      </c>
      <c r="AV99" s="77">
        <f>'202503105 - SO 101.5 Přís...'!J33</f>
        <v>0</v>
      </c>
      <c r="AW99" s="77">
        <f>'202503105 - SO 101.5 Přís...'!J34</f>
        <v>0</v>
      </c>
      <c r="AX99" s="77">
        <f>'202503105 - SO 101.5 Přís...'!J35</f>
        <v>0</v>
      </c>
      <c r="AY99" s="77">
        <f>'202503105 - SO 101.5 Přís...'!J36</f>
        <v>0</v>
      </c>
      <c r="AZ99" s="77">
        <f>'202503105 - SO 101.5 Přís...'!F33</f>
        <v>0</v>
      </c>
      <c r="BA99" s="77">
        <f>'202503105 - SO 101.5 Přís...'!F34</f>
        <v>0</v>
      </c>
      <c r="BB99" s="77">
        <f>'202503105 - SO 101.5 Přís...'!F35</f>
        <v>0</v>
      </c>
      <c r="BC99" s="77">
        <f>'202503105 - SO 101.5 Přís...'!F36</f>
        <v>0</v>
      </c>
      <c r="BD99" s="79">
        <f>'202503105 - SO 101.5 Přís...'!F37</f>
        <v>0</v>
      </c>
      <c r="BT99" s="80" t="s">
        <v>82</v>
      </c>
      <c r="BV99" s="80" t="s">
        <v>76</v>
      </c>
      <c r="BW99" s="80" t="s">
        <v>96</v>
      </c>
      <c r="BX99" s="80" t="s">
        <v>5</v>
      </c>
      <c r="CL99" s="80" t="s">
        <v>1</v>
      </c>
      <c r="CM99" s="80" t="s">
        <v>84</v>
      </c>
    </row>
    <row r="100" spans="1:91" s="6" customFormat="1" ht="24.75" customHeight="1">
      <c r="A100" s="71" t="s">
        <v>78</v>
      </c>
      <c r="B100" s="72"/>
      <c r="C100" s="73"/>
      <c r="D100" s="184" t="s">
        <v>97</v>
      </c>
      <c r="E100" s="184"/>
      <c r="F100" s="184"/>
      <c r="G100" s="184"/>
      <c r="H100" s="184"/>
      <c r="I100" s="74"/>
      <c r="J100" s="184" t="s">
        <v>98</v>
      </c>
      <c r="K100" s="184"/>
      <c r="L100" s="184"/>
      <c r="M100" s="184"/>
      <c r="N100" s="184"/>
      <c r="O100" s="184"/>
      <c r="P100" s="184"/>
      <c r="Q100" s="184"/>
      <c r="R100" s="184"/>
      <c r="S100" s="184"/>
      <c r="T100" s="184"/>
      <c r="U100" s="184"/>
      <c r="V100" s="184"/>
      <c r="W100" s="184"/>
      <c r="X100" s="184"/>
      <c r="Y100" s="184"/>
      <c r="Z100" s="184"/>
      <c r="AA100" s="184"/>
      <c r="AB100" s="184"/>
      <c r="AC100" s="184"/>
      <c r="AD100" s="184"/>
      <c r="AE100" s="184"/>
      <c r="AF100" s="184"/>
      <c r="AG100" s="185">
        <f>'202503106 - SO 401.1 Veře...'!J30</f>
        <v>0</v>
      </c>
      <c r="AH100" s="186"/>
      <c r="AI100" s="186"/>
      <c r="AJ100" s="186"/>
      <c r="AK100" s="186"/>
      <c r="AL100" s="186"/>
      <c r="AM100" s="186"/>
      <c r="AN100" s="185">
        <f t="shared" si="0"/>
        <v>0</v>
      </c>
      <c r="AO100" s="186"/>
      <c r="AP100" s="186"/>
      <c r="AQ100" s="75" t="s">
        <v>81</v>
      </c>
      <c r="AR100" s="72"/>
      <c r="AS100" s="76">
        <v>0</v>
      </c>
      <c r="AT100" s="77">
        <f t="shared" si="1"/>
        <v>0</v>
      </c>
      <c r="AU100" s="78">
        <f>'202503106 - SO 401.1 Veře...'!P118</f>
        <v>0</v>
      </c>
      <c r="AV100" s="77">
        <f>'202503106 - SO 401.1 Veře...'!J33</f>
        <v>0</v>
      </c>
      <c r="AW100" s="77">
        <f>'202503106 - SO 401.1 Veře...'!J34</f>
        <v>0</v>
      </c>
      <c r="AX100" s="77">
        <f>'202503106 - SO 401.1 Veře...'!J35</f>
        <v>0</v>
      </c>
      <c r="AY100" s="77">
        <f>'202503106 - SO 401.1 Veře...'!J36</f>
        <v>0</v>
      </c>
      <c r="AZ100" s="77">
        <f>'202503106 - SO 401.1 Veře...'!F33</f>
        <v>0</v>
      </c>
      <c r="BA100" s="77">
        <f>'202503106 - SO 401.1 Veře...'!F34</f>
        <v>0</v>
      </c>
      <c r="BB100" s="77">
        <f>'202503106 - SO 401.1 Veře...'!F35</f>
        <v>0</v>
      </c>
      <c r="BC100" s="77">
        <f>'202503106 - SO 401.1 Veře...'!F36</f>
        <v>0</v>
      </c>
      <c r="BD100" s="79">
        <f>'202503106 - SO 401.1 Veře...'!F37</f>
        <v>0</v>
      </c>
      <c r="BT100" s="80" t="s">
        <v>82</v>
      </c>
      <c r="BV100" s="80" t="s">
        <v>76</v>
      </c>
      <c r="BW100" s="80" t="s">
        <v>99</v>
      </c>
      <c r="BX100" s="80" t="s">
        <v>5</v>
      </c>
      <c r="CL100" s="80" t="s">
        <v>1</v>
      </c>
      <c r="CM100" s="80" t="s">
        <v>84</v>
      </c>
    </row>
    <row r="101" spans="1:91" s="6" customFormat="1" ht="24.75" customHeight="1">
      <c r="A101" s="71" t="s">
        <v>78</v>
      </c>
      <c r="B101" s="72"/>
      <c r="C101" s="73"/>
      <c r="D101" s="184" t="s">
        <v>100</v>
      </c>
      <c r="E101" s="184"/>
      <c r="F101" s="184"/>
      <c r="G101" s="184"/>
      <c r="H101" s="184"/>
      <c r="I101" s="74"/>
      <c r="J101" s="184" t="s">
        <v>101</v>
      </c>
      <c r="K101" s="184"/>
      <c r="L101" s="184"/>
      <c r="M101" s="184"/>
      <c r="N101" s="184"/>
      <c r="O101" s="184"/>
      <c r="P101" s="184"/>
      <c r="Q101" s="184"/>
      <c r="R101" s="184"/>
      <c r="S101" s="184"/>
      <c r="T101" s="184"/>
      <c r="U101" s="184"/>
      <c r="V101" s="184"/>
      <c r="W101" s="184"/>
      <c r="X101" s="184"/>
      <c r="Y101" s="184"/>
      <c r="Z101" s="184"/>
      <c r="AA101" s="184"/>
      <c r="AB101" s="184"/>
      <c r="AC101" s="184"/>
      <c r="AD101" s="184"/>
      <c r="AE101" s="184"/>
      <c r="AF101" s="184"/>
      <c r="AG101" s="185">
        <f>'202503107 - SO 401.2 Veře...'!J30</f>
        <v>0</v>
      </c>
      <c r="AH101" s="186"/>
      <c r="AI101" s="186"/>
      <c r="AJ101" s="186"/>
      <c r="AK101" s="186"/>
      <c r="AL101" s="186"/>
      <c r="AM101" s="186"/>
      <c r="AN101" s="185">
        <f t="shared" si="0"/>
        <v>0</v>
      </c>
      <c r="AO101" s="186"/>
      <c r="AP101" s="186"/>
      <c r="AQ101" s="75" t="s">
        <v>81</v>
      </c>
      <c r="AR101" s="72"/>
      <c r="AS101" s="76">
        <v>0</v>
      </c>
      <c r="AT101" s="77">
        <f t="shared" si="1"/>
        <v>0</v>
      </c>
      <c r="AU101" s="78">
        <f>'202503107 - SO 401.2 Veře...'!P118</f>
        <v>0</v>
      </c>
      <c r="AV101" s="77">
        <f>'202503107 - SO 401.2 Veře...'!J33</f>
        <v>0</v>
      </c>
      <c r="AW101" s="77">
        <f>'202503107 - SO 401.2 Veře...'!J34</f>
        <v>0</v>
      </c>
      <c r="AX101" s="77">
        <f>'202503107 - SO 401.2 Veře...'!J35</f>
        <v>0</v>
      </c>
      <c r="AY101" s="77">
        <f>'202503107 - SO 401.2 Veře...'!J36</f>
        <v>0</v>
      </c>
      <c r="AZ101" s="77">
        <f>'202503107 - SO 401.2 Veře...'!F33</f>
        <v>0</v>
      </c>
      <c r="BA101" s="77">
        <f>'202503107 - SO 401.2 Veře...'!F34</f>
        <v>0</v>
      </c>
      <c r="BB101" s="77">
        <f>'202503107 - SO 401.2 Veře...'!F35</f>
        <v>0</v>
      </c>
      <c r="BC101" s="77">
        <f>'202503107 - SO 401.2 Veře...'!F36</f>
        <v>0</v>
      </c>
      <c r="BD101" s="79">
        <f>'202503107 - SO 401.2 Veře...'!F37</f>
        <v>0</v>
      </c>
      <c r="BT101" s="80" t="s">
        <v>82</v>
      </c>
      <c r="BV101" s="80" t="s">
        <v>76</v>
      </c>
      <c r="BW101" s="80" t="s">
        <v>102</v>
      </c>
      <c r="BX101" s="80" t="s">
        <v>5</v>
      </c>
      <c r="CL101" s="80" t="s">
        <v>1</v>
      </c>
      <c r="CM101" s="80" t="s">
        <v>84</v>
      </c>
    </row>
    <row r="102" spans="1:91" s="6" customFormat="1" ht="24.75" customHeight="1">
      <c r="A102" s="71" t="s">
        <v>78</v>
      </c>
      <c r="B102" s="72"/>
      <c r="C102" s="73"/>
      <c r="D102" s="184" t="s">
        <v>103</v>
      </c>
      <c r="E102" s="184"/>
      <c r="F102" s="184"/>
      <c r="G102" s="184"/>
      <c r="H102" s="184"/>
      <c r="I102" s="74"/>
      <c r="J102" s="184" t="s">
        <v>104</v>
      </c>
      <c r="K102" s="184"/>
      <c r="L102" s="184"/>
      <c r="M102" s="184"/>
      <c r="N102" s="184"/>
      <c r="O102" s="184"/>
      <c r="P102" s="184"/>
      <c r="Q102" s="184"/>
      <c r="R102" s="184"/>
      <c r="S102" s="184"/>
      <c r="T102" s="184"/>
      <c r="U102" s="184"/>
      <c r="V102" s="184"/>
      <c r="W102" s="184"/>
      <c r="X102" s="184"/>
      <c r="Y102" s="184"/>
      <c r="Z102" s="184"/>
      <c r="AA102" s="184"/>
      <c r="AB102" s="184"/>
      <c r="AC102" s="184"/>
      <c r="AD102" s="184"/>
      <c r="AE102" s="184"/>
      <c r="AF102" s="184"/>
      <c r="AG102" s="185">
        <f>'202503108 - VRN'!J30</f>
        <v>0</v>
      </c>
      <c r="AH102" s="186"/>
      <c r="AI102" s="186"/>
      <c r="AJ102" s="186"/>
      <c r="AK102" s="186"/>
      <c r="AL102" s="186"/>
      <c r="AM102" s="186"/>
      <c r="AN102" s="185">
        <f t="shared" si="0"/>
        <v>0</v>
      </c>
      <c r="AO102" s="186"/>
      <c r="AP102" s="186"/>
      <c r="AQ102" s="75" t="s">
        <v>81</v>
      </c>
      <c r="AR102" s="72"/>
      <c r="AS102" s="81">
        <v>0</v>
      </c>
      <c r="AT102" s="82">
        <f t="shared" si="1"/>
        <v>0</v>
      </c>
      <c r="AU102" s="83">
        <f>'202503108 - VRN'!P122</f>
        <v>0</v>
      </c>
      <c r="AV102" s="82">
        <f>'202503108 - VRN'!J33</f>
        <v>0</v>
      </c>
      <c r="AW102" s="82">
        <f>'202503108 - VRN'!J34</f>
        <v>0</v>
      </c>
      <c r="AX102" s="82">
        <f>'202503108 - VRN'!J35</f>
        <v>0</v>
      </c>
      <c r="AY102" s="82">
        <f>'202503108 - VRN'!J36</f>
        <v>0</v>
      </c>
      <c r="AZ102" s="82">
        <f>'202503108 - VRN'!F33</f>
        <v>0</v>
      </c>
      <c r="BA102" s="82">
        <f>'202503108 - VRN'!F34</f>
        <v>0</v>
      </c>
      <c r="BB102" s="82">
        <f>'202503108 - VRN'!F35</f>
        <v>0</v>
      </c>
      <c r="BC102" s="82">
        <f>'202503108 - VRN'!F36</f>
        <v>0</v>
      </c>
      <c r="BD102" s="84">
        <f>'202503108 - VRN'!F37</f>
        <v>0</v>
      </c>
      <c r="BT102" s="80" t="s">
        <v>82</v>
      </c>
      <c r="BV102" s="80" t="s">
        <v>76</v>
      </c>
      <c r="BW102" s="80" t="s">
        <v>105</v>
      </c>
      <c r="BX102" s="80" t="s">
        <v>5</v>
      </c>
      <c r="CL102" s="80" t="s">
        <v>1</v>
      </c>
      <c r="CM102" s="80" t="s">
        <v>84</v>
      </c>
    </row>
    <row r="103" spans="1:91" s="1" customFormat="1" ht="30" customHeight="1">
      <c r="B103" s="29"/>
      <c r="AR103" s="29"/>
    </row>
    <row r="104" spans="1:91" s="1" customFormat="1" ht="6.9" customHeight="1">
      <c r="B104" s="41"/>
      <c r="C104" s="42"/>
      <c r="D104" s="42"/>
      <c r="E104" s="42"/>
      <c r="F104" s="42"/>
      <c r="G104" s="42"/>
      <c r="H104" s="42"/>
      <c r="I104" s="42"/>
      <c r="J104" s="42"/>
      <c r="K104" s="42"/>
      <c r="L104" s="42"/>
      <c r="M104" s="42"/>
      <c r="N104" s="42"/>
      <c r="O104" s="42"/>
      <c r="P104" s="42"/>
      <c r="Q104" s="42"/>
      <c r="R104" s="42"/>
      <c r="S104" s="42"/>
      <c r="T104" s="42"/>
      <c r="U104" s="42"/>
      <c r="V104" s="42"/>
      <c r="W104" s="42"/>
      <c r="X104" s="42"/>
      <c r="Y104" s="42"/>
      <c r="Z104" s="42"/>
      <c r="AA104" s="42"/>
      <c r="AB104" s="42"/>
      <c r="AC104" s="42"/>
      <c r="AD104" s="42"/>
      <c r="AE104" s="42"/>
      <c r="AF104" s="42"/>
      <c r="AG104" s="42"/>
      <c r="AH104" s="42"/>
      <c r="AI104" s="42"/>
      <c r="AJ104" s="42"/>
      <c r="AK104" s="42"/>
      <c r="AL104" s="42"/>
      <c r="AM104" s="42"/>
      <c r="AN104" s="42"/>
      <c r="AO104" s="42"/>
      <c r="AP104" s="42"/>
      <c r="AQ104" s="42"/>
      <c r="AR104" s="29"/>
    </row>
  </sheetData>
  <sheetProtection algorithmName="SHA-512" hashValue="4ORjO22MlkRYKSnzAuXFI1f24E2Ujoh0rnH4EXpbVhX2Ga0e3T30ZTKwUN7e1yBSnwQucwKTRR1ZnhaUnr+FZQ==" saltValue="OYuTRoAy5vS9TxTLm7KUbKrpGcnXAXC2JsyB1Z+mzs0BhHobtHkCseCbPDgULrGAEA3Y+DE7J7jflvRRSZB/rQ==" spinCount="100000" sheet="1" objects="1" scenarios="1" formatColumns="0" formatRows="0"/>
  <mergeCells count="70">
    <mergeCell ref="AR2:BE2"/>
    <mergeCell ref="AK33:AO33"/>
    <mergeCell ref="L33:P33"/>
    <mergeCell ref="W33:AE33"/>
    <mergeCell ref="AK35:AO35"/>
    <mergeCell ref="X35:AB35"/>
    <mergeCell ref="W31:AE31"/>
    <mergeCell ref="AK31:AO31"/>
    <mergeCell ref="AK32:AO32"/>
    <mergeCell ref="L32:P32"/>
    <mergeCell ref="W32:AE32"/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AN102:AP102"/>
    <mergeCell ref="AG102:AM102"/>
    <mergeCell ref="D102:H102"/>
    <mergeCell ref="J102:AF102"/>
    <mergeCell ref="AG94:AM94"/>
    <mergeCell ref="AN94:AP94"/>
    <mergeCell ref="AN100:AP100"/>
    <mergeCell ref="AG100:AM100"/>
    <mergeCell ref="D100:H100"/>
    <mergeCell ref="J100:AF100"/>
    <mergeCell ref="AN101:AP101"/>
    <mergeCell ref="AG101:AM101"/>
    <mergeCell ref="D101:H101"/>
    <mergeCell ref="J101:AF101"/>
    <mergeCell ref="AN98:AP98"/>
    <mergeCell ref="AG98:AM98"/>
    <mergeCell ref="D98:H98"/>
    <mergeCell ref="J98:AF98"/>
    <mergeCell ref="AN99:AP99"/>
    <mergeCell ref="AG99:AM99"/>
    <mergeCell ref="D99:H99"/>
    <mergeCell ref="J99:AF99"/>
    <mergeCell ref="J96:AF96"/>
    <mergeCell ref="D96:H96"/>
    <mergeCell ref="AG96:AM96"/>
    <mergeCell ref="AN96:AP96"/>
    <mergeCell ref="AN97:AP97"/>
    <mergeCell ref="D97:H97"/>
    <mergeCell ref="J97:AF97"/>
    <mergeCell ref="AG97:AM97"/>
    <mergeCell ref="C92:G92"/>
    <mergeCell ref="AG92:AM92"/>
    <mergeCell ref="I92:AF92"/>
    <mergeCell ref="AN92:AP92"/>
    <mergeCell ref="D95:H95"/>
    <mergeCell ref="AG95:AM95"/>
    <mergeCell ref="J95:AF95"/>
    <mergeCell ref="AN95:AP95"/>
    <mergeCell ref="L85:AJ85"/>
    <mergeCell ref="AM87:AN87"/>
    <mergeCell ref="AM89:AP89"/>
    <mergeCell ref="AS89:AT91"/>
    <mergeCell ref="AM90:AP90"/>
  </mergeCells>
  <hyperlinks>
    <hyperlink ref="A95" location="'202503101 - SO 101.1 Chod...'!C2" display="/" xr:uid="{00000000-0004-0000-0000-000000000000}"/>
    <hyperlink ref="A96" location="'202503102 - SO 101.2 Chod...'!C2" display="/" xr:uid="{00000000-0004-0000-0000-000001000000}"/>
    <hyperlink ref="A97" location="'202503103 - SO 101.3 Stav...'!C2" display="/" xr:uid="{00000000-0004-0000-0000-000002000000}"/>
    <hyperlink ref="A98" location="'202503104 - SO 101.4 Kana...'!C2" display="/" xr:uid="{00000000-0004-0000-0000-000003000000}"/>
    <hyperlink ref="A99" location="'202503105 - SO 101.5 Přís...'!C2" display="/" xr:uid="{00000000-0004-0000-0000-000004000000}"/>
    <hyperlink ref="A100" location="'202503106 - SO 401.1 Veře...'!C2" display="/" xr:uid="{00000000-0004-0000-0000-000005000000}"/>
    <hyperlink ref="A101" location="'202503107 - SO 401.2 Veře...'!C2" display="/" xr:uid="{00000000-0004-0000-0000-000006000000}"/>
    <hyperlink ref="A102" location="'202503108 - VRN'!C2" display="/" xr:uid="{00000000-0004-0000-0000-000007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300"/>
  <sheetViews>
    <sheetView showGridLines="0" workbookViewId="0"/>
  </sheetViews>
  <sheetFormatPr defaultRowHeight="14.4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1" width="22.28515625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193"/>
      <c r="M2" s="193"/>
      <c r="N2" s="193"/>
      <c r="O2" s="193"/>
      <c r="P2" s="193"/>
      <c r="Q2" s="193"/>
      <c r="R2" s="193"/>
      <c r="S2" s="193"/>
      <c r="T2" s="193"/>
      <c r="U2" s="193"/>
      <c r="V2" s="193"/>
      <c r="AT2" s="14" t="s">
        <v>83</v>
      </c>
    </row>
    <row r="3" spans="2:46" ht="6.9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84</v>
      </c>
    </row>
    <row r="4" spans="2:46" ht="24.9" customHeight="1">
      <c r="B4" s="17"/>
      <c r="D4" s="18" t="s">
        <v>106</v>
      </c>
      <c r="L4" s="17"/>
      <c r="M4" s="85" t="s">
        <v>10</v>
      </c>
      <c r="AT4" s="14" t="s">
        <v>4</v>
      </c>
    </row>
    <row r="5" spans="2:46" ht="6.9" customHeight="1">
      <c r="B5" s="17"/>
      <c r="L5" s="17"/>
    </row>
    <row r="6" spans="2:46" ht="12" customHeight="1">
      <c r="B6" s="17"/>
      <c r="D6" s="24" t="s">
        <v>16</v>
      </c>
      <c r="L6" s="17"/>
    </row>
    <row r="7" spans="2:46" ht="16.5" customHeight="1">
      <c r="B7" s="17"/>
      <c r="E7" s="208" t="str">
        <f>'Rekapitulace stavby'!K6</f>
        <v>Chodník v ulici Blanická</v>
      </c>
      <c r="F7" s="209"/>
      <c r="G7" s="209"/>
      <c r="H7" s="209"/>
      <c r="L7" s="17"/>
    </row>
    <row r="8" spans="2:46" s="1" customFormat="1" ht="12" customHeight="1">
      <c r="B8" s="29"/>
      <c r="D8" s="24" t="s">
        <v>107</v>
      </c>
      <c r="L8" s="29"/>
    </row>
    <row r="9" spans="2:46" s="1" customFormat="1" ht="16.5" customHeight="1">
      <c r="B9" s="29"/>
      <c r="E9" s="170" t="s">
        <v>108</v>
      </c>
      <c r="F9" s="210"/>
      <c r="G9" s="210"/>
      <c r="H9" s="210"/>
      <c r="L9" s="29"/>
    </row>
    <row r="10" spans="2:46" s="1" customFormat="1" ht="10.199999999999999">
      <c r="B10" s="29"/>
      <c r="L10" s="29"/>
    </row>
    <row r="11" spans="2:46" s="1" customFormat="1" ht="12" customHeight="1">
      <c r="B11" s="29"/>
      <c r="D11" s="24" t="s">
        <v>18</v>
      </c>
      <c r="F11" s="22" t="s">
        <v>1</v>
      </c>
      <c r="I11" s="24" t="s">
        <v>19</v>
      </c>
      <c r="J11" s="22" t="s">
        <v>1</v>
      </c>
      <c r="L11" s="29"/>
    </row>
    <row r="12" spans="2:46" s="1" customFormat="1" ht="12" customHeight="1">
      <c r="B12" s="29"/>
      <c r="D12" s="24" t="s">
        <v>20</v>
      </c>
      <c r="F12" s="22" t="s">
        <v>21</v>
      </c>
      <c r="I12" s="24" t="s">
        <v>22</v>
      </c>
      <c r="J12" s="49" t="str">
        <f>'Rekapitulace stavby'!AN8</f>
        <v>26. 3. 2025</v>
      </c>
      <c r="L12" s="29"/>
    </row>
    <row r="13" spans="2:46" s="1" customFormat="1" ht="10.8" customHeight="1">
      <c r="B13" s="29"/>
      <c r="L13" s="29"/>
    </row>
    <row r="14" spans="2:46" s="1" customFormat="1" ht="12" customHeight="1">
      <c r="B14" s="29"/>
      <c r="D14" s="24" t="s">
        <v>24</v>
      </c>
      <c r="I14" s="24" t="s">
        <v>25</v>
      </c>
      <c r="J14" s="22" t="str">
        <f>IF('Rekapitulace stavby'!AN10="","",'Rekapitulace stavby'!AN10)</f>
        <v/>
      </c>
      <c r="L14" s="29"/>
    </row>
    <row r="15" spans="2:46" s="1" customFormat="1" ht="18" customHeight="1">
      <c r="B15" s="29"/>
      <c r="E15" s="22" t="str">
        <f>IF('Rekapitulace stavby'!E11="","",'Rekapitulace stavby'!E11)</f>
        <v xml:space="preserve"> </v>
      </c>
      <c r="I15" s="24" t="s">
        <v>27</v>
      </c>
      <c r="J15" s="22" t="str">
        <f>IF('Rekapitulace stavby'!AN11="","",'Rekapitulace stavby'!AN11)</f>
        <v/>
      </c>
      <c r="L15" s="29"/>
    </row>
    <row r="16" spans="2:46" s="1" customFormat="1" ht="6.9" customHeight="1">
      <c r="B16" s="29"/>
      <c r="L16" s="29"/>
    </row>
    <row r="17" spans="2:12" s="1" customFormat="1" ht="12" customHeight="1">
      <c r="B17" s="29"/>
      <c r="D17" s="24" t="s">
        <v>28</v>
      </c>
      <c r="I17" s="24" t="s">
        <v>25</v>
      </c>
      <c r="J17" s="25" t="str">
        <f>'Rekapitulace stavby'!AN13</f>
        <v>Vyplň údaj</v>
      </c>
      <c r="L17" s="29"/>
    </row>
    <row r="18" spans="2:12" s="1" customFormat="1" ht="18" customHeight="1">
      <c r="B18" s="29"/>
      <c r="E18" s="211" t="str">
        <f>'Rekapitulace stavby'!E14</f>
        <v>Vyplň údaj</v>
      </c>
      <c r="F18" s="192"/>
      <c r="G18" s="192"/>
      <c r="H18" s="192"/>
      <c r="I18" s="24" t="s">
        <v>27</v>
      </c>
      <c r="J18" s="25" t="str">
        <f>'Rekapitulace stavby'!AN14</f>
        <v>Vyplň údaj</v>
      </c>
      <c r="L18" s="29"/>
    </row>
    <row r="19" spans="2:12" s="1" customFormat="1" ht="6.9" customHeight="1">
      <c r="B19" s="29"/>
      <c r="L19" s="29"/>
    </row>
    <row r="20" spans="2:12" s="1" customFormat="1" ht="12" customHeight="1">
      <c r="B20" s="29"/>
      <c r="D20" s="24" t="s">
        <v>30</v>
      </c>
      <c r="I20" s="24" t="s">
        <v>25</v>
      </c>
      <c r="J20" s="22" t="str">
        <f>IF('Rekapitulace stavby'!AN16="","",'Rekapitulace stavby'!AN16)</f>
        <v/>
      </c>
      <c r="L20" s="29"/>
    </row>
    <row r="21" spans="2:12" s="1" customFormat="1" ht="18" customHeight="1">
      <c r="B21" s="29"/>
      <c r="E21" s="22" t="str">
        <f>IF('Rekapitulace stavby'!E17="","",'Rekapitulace stavby'!E17)</f>
        <v xml:space="preserve"> </v>
      </c>
      <c r="I21" s="24" t="s">
        <v>27</v>
      </c>
      <c r="J21" s="22" t="str">
        <f>IF('Rekapitulace stavby'!AN17="","",'Rekapitulace stavby'!AN17)</f>
        <v/>
      </c>
      <c r="L21" s="29"/>
    </row>
    <row r="22" spans="2:12" s="1" customFormat="1" ht="6.9" customHeight="1">
      <c r="B22" s="29"/>
      <c r="L22" s="29"/>
    </row>
    <row r="23" spans="2:12" s="1" customFormat="1" ht="12" customHeight="1">
      <c r="B23" s="29"/>
      <c r="D23" s="24" t="s">
        <v>32</v>
      </c>
      <c r="I23" s="24" t="s">
        <v>25</v>
      </c>
      <c r="J23" s="22" t="str">
        <f>IF('Rekapitulace stavby'!AN19="","",'Rekapitulace stavby'!AN19)</f>
        <v/>
      </c>
      <c r="L23" s="29"/>
    </row>
    <row r="24" spans="2:12" s="1" customFormat="1" ht="18" customHeight="1">
      <c r="B24" s="29"/>
      <c r="E24" s="22" t="str">
        <f>IF('Rekapitulace stavby'!E20="","",'Rekapitulace stavby'!E20)</f>
        <v xml:space="preserve"> </v>
      </c>
      <c r="I24" s="24" t="s">
        <v>27</v>
      </c>
      <c r="J24" s="22" t="str">
        <f>IF('Rekapitulace stavby'!AN20="","",'Rekapitulace stavby'!AN20)</f>
        <v/>
      </c>
      <c r="L24" s="29"/>
    </row>
    <row r="25" spans="2:12" s="1" customFormat="1" ht="6.9" customHeight="1">
      <c r="B25" s="29"/>
      <c r="L25" s="29"/>
    </row>
    <row r="26" spans="2:12" s="1" customFormat="1" ht="12" customHeight="1">
      <c r="B26" s="29"/>
      <c r="D26" s="24" t="s">
        <v>33</v>
      </c>
      <c r="L26" s="29"/>
    </row>
    <row r="27" spans="2:12" s="7" customFormat="1" ht="16.5" customHeight="1">
      <c r="B27" s="86"/>
      <c r="E27" s="197" t="s">
        <v>1</v>
      </c>
      <c r="F27" s="197"/>
      <c r="G27" s="197"/>
      <c r="H27" s="197"/>
      <c r="L27" s="86"/>
    </row>
    <row r="28" spans="2:12" s="1" customFormat="1" ht="6.9" customHeight="1">
      <c r="B28" s="29"/>
      <c r="L28" s="29"/>
    </row>
    <row r="29" spans="2:12" s="1" customFormat="1" ht="6.9" customHeight="1">
      <c r="B29" s="29"/>
      <c r="D29" s="50"/>
      <c r="E29" s="50"/>
      <c r="F29" s="50"/>
      <c r="G29" s="50"/>
      <c r="H29" s="50"/>
      <c r="I29" s="50"/>
      <c r="J29" s="50"/>
      <c r="K29" s="50"/>
      <c r="L29" s="29"/>
    </row>
    <row r="30" spans="2:12" s="1" customFormat="1" ht="25.35" customHeight="1">
      <c r="B30" s="29"/>
      <c r="D30" s="87" t="s">
        <v>34</v>
      </c>
      <c r="J30" s="63">
        <f>ROUND(J125, 2)</f>
        <v>0</v>
      </c>
      <c r="L30" s="29"/>
    </row>
    <row r="31" spans="2:12" s="1" customFormat="1" ht="6.9" customHeight="1">
      <c r="B31" s="29"/>
      <c r="D31" s="50"/>
      <c r="E31" s="50"/>
      <c r="F31" s="50"/>
      <c r="G31" s="50"/>
      <c r="H31" s="50"/>
      <c r="I31" s="50"/>
      <c r="J31" s="50"/>
      <c r="K31" s="50"/>
      <c r="L31" s="29"/>
    </row>
    <row r="32" spans="2:12" s="1" customFormat="1" ht="14.4" customHeight="1">
      <c r="B32" s="29"/>
      <c r="F32" s="32" t="s">
        <v>36</v>
      </c>
      <c r="I32" s="32" t="s">
        <v>35</v>
      </c>
      <c r="J32" s="32" t="s">
        <v>37</v>
      </c>
      <c r="L32" s="29"/>
    </row>
    <row r="33" spans="2:12" s="1" customFormat="1" ht="14.4" customHeight="1">
      <c r="B33" s="29"/>
      <c r="D33" s="52" t="s">
        <v>38</v>
      </c>
      <c r="E33" s="24" t="s">
        <v>39</v>
      </c>
      <c r="F33" s="88">
        <f>ROUND((SUM(BE125:BE299)),  2)</f>
        <v>0</v>
      </c>
      <c r="I33" s="89">
        <v>0.21</v>
      </c>
      <c r="J33" s="88">
        <f>ROUND(((SUM(BE125:BE299))*I33),  2)</f>
        <v>0</v>
      </c>
      <c r="L33" s="29"/>
    </row>
    <row r="34" spans="2:12" s="1" customFormat="1" ht="14.4" customHeight="1">
      <c r="B34" s="29"/>
      <c r="E34" s="24" t="s">
        <v>40</v>
      </c>
      <c r="F34" s="88">
        <f>ROUND((SUM(BF125:BF299)),  2)</f>
        <v>0</v>
      </c>
      <c r="I34" s="89">
        <v>0.12</v>
      </c>
      <c r="J34" s="88">
        <f>ROUND(((SUM(BF125:BF299))*I34),  2)</f>
        <v>0</v>
      </c>
      <c r="L34" s="29"/>
    </row>
    <row r="35" spans="2:12" s="1" customFormat="1" ht="14.4" hidden="1" customHeight="1">
      <c r="B35" s="29"/>
      <c r="E35" s="24" t="s">
        <v>41</v>
      </c>
      <c r="F35" s="88">
        <f>ROUND((SUM(BG125:BG299)),  2)</f>
        <v>0</v>
      </c>
      <c r="I35" s="89">
        <v>0.21</v>
      </c>
      <c r="J35" s="88">
        <f>0</f>
        <v>0</v>
      </c>
      <c r="L35" s="29"/>
    </row>
    <row r="36" spans="2:12" s="1" customFormat="1" ht="14.4" hidden="1" customHeight="1">
      <c r="B36" s="29"/>
      <c r="E36" s="24" t="s">
        <v>42</v>
      </c>
      <c r="F36" s="88">
        <f>ROUND((SUM(BH125:BH299)),  2)</f>
        <v>0</v>
      </c>
      <c r="I36" s="89">
        <v>0.12</v>
      </c>
      <c r="J36" s="88">
        <f>0</f>
        <v>0</v>
      </c>
      <c r="L36" s="29"/>
    </row>
    <row r="37" spans="2:12" s="1" customFormat="1" ht="14.4" hidden="1" customHeight="1">
      <c r="B37" s="29"/>
      <c r="E37" s="24" t="s">
        <v>43</v>
      </c>
      <c r="F37" s="88">
        <f>ROUND((SUM(BI125:BI299)),  2)</f>
        <v>0</v>
      </c>
      <c r="I37" s="89">
        <v>0</v>
      </c>
      <c r="J37" s="88">
        <f>0</f>
        <v>0</v>
      </c>
      <c r="L37" s="29"/>
    </row>
    <row r="38" spans="2:12" s="1" customFormat="1" ht="6.9" customHeight="1">
      <c r="B38" s="29"/>
      <c r="L38" s="29"/>
    </row>
    <row r="39" spans="2:12" s="1" customFormat="1" ht="25.35" customHeight="1">
      <c r="B39" s="29"/>
      <c r="C39" s="90"/>
      <c r="D39" s="91" t="s">
        <v>44</v>
      </c>
      <c r="E39" s="54"/>
      <c r="F39" s="54"/>
      <c r="G39" s="92" t="s">
        <v>45</v>
      </c>
      <c r="H39" s="93" t="s">
        <v>46</v>
      </c>
      <c r="I39" s="54"/>
      <c r="J39" s="94">
        <f>SUM(J30:J37)</f>
        <v>0</v>
      </c>
      <c r="K39" s="95"/>
      <c r="L39" s="29"/>
    </row>
    <row r="40" spans="2:12" s="1" customFormat="1" ht="14.4" customHeight="1">
      <c r="B40" s="29"/>
      <c r="L40" s="29"/>
    </row>
    <row r="41" spans="2:12" ht="14.4" customHeight="1">
      <c r="B41" s="17"/>
      <c r="L41" s="17"/>
    </row>
    <row r="42" spans="2:12" ht="14.4" customHeight="1">
      <c r="B42" s="17"/>
      <c r="L42" s="17"/>
    </row>
    <row r="43" spans="2:12" ht="14.4" customHeight="1">
      <c r="B43" s="17"/>
      <c r="L43" s="17"/>
    </row>
    <row r="44" spans="2:12" ht="14.4" customHeight="1">
      <c r="B44" s="17"/>
      <c r="L44" s="17"/>
    </row>
    <row r="45" spans="2:12" ht="14.4" customHeight="1">
      <c r="B45" s="17"/>
      <c r="L45" s="17"/>
    </row>
    <row r="46" spans="2:12" ht="14.4" customHeight="1">
      <c r="B46" s="17"/>
      <c r="L46" s="17"/>
    </row>
    <row r="47" spans="2:12" ht="14.4" customHeight="1">
      <c r="B47" s="17"/>
      <c r="L47" s="17"/>
    </row>
    <row r="48" spans="2:12" ht="14.4" customHeight="1">
      <c r="B48" s="17"/>
      <c r="L48" s="17"/>
    </row>
    <row r="49" spans="2:12" ht="14.4" customHeight="1">
      <c r="B49" s="17"/>
      <c r="L49" s="17"/>
    </row>
    <row r="50" spans="2:12" s="1" customFormat="1" ht="14.4" customHeight="1">
      <c r="B50" s="29"/>
      <c r="D50" s="38" t="s">
        <v>47</v>
      </c>
      <c r="E50" s="39"/>
      <c r="F50" s="39"/>
      <c r="G50" s="38" t="s">
        <v>48</v>
      </c>
      <c r="H50" s="39"/>
      <c r="I50" s="39"/>
      <c r="J50" s="39"/>
      <c r="K50" s="39"/>
      <c r="L50" s="29"/>
    </row>
    <row r="51" spans="2:12" ht="10.199999999999999">
      <c r="B51" s="17"/>
      <c r="L51" s="17"/>
    </row>
    <row r="52" spans="2:12" ht="10.199999999999999">
      <c r="B52" s="17"/>
      <c r="L52" s="17"/>
    </row>
    <row r="53" spans="2:12" ht="10.199999999999999">
      <c r="B53" s="17"/>
      <c r="L53" s="17"/>
    </row>
    <row r="54" spans="2:12" ht="10.199999999999999">
      <c r="B54" s="17"/>
      <c r="L54" s="17"/>
    </row>
    <row r="55" spans="2:12" ht="10.199999999999999">
      <c r="B55" s="17"/>
      <c r="L55" s="17"/>
    </row>
    <row r="56" spans="2:12" ht="10.199999999999999">
      <c r="B56" s="17"/>
      <c r="L56" s="17"/>
    </row>
    <row r="57" spans="2:12" ht="10.199999999999999">
      <c r="B57" s="17"/>
      <c r="L57" s="17"/>
    </row>
    <row r="58" spans="2:12" ht="10.199999999999999">
      <c r="B58" s="17"/>
      <c r="L58" s="17"/>
    </row>
    <row r="59" spans="2:12" ht="10.199999999999999">
      <c r="B59" s="17"/>
      <c r="L59" s="17"/>
    </row>
    <row r="60" spans="2:12" ht="10.199999999999999">
      <c r="B60" s="17"/>
      <c r="L60" s="17"/>
    </row>
    <row r="61" spans="2:12" s="1" customFormat="1" ht="13.2">
      <c r="B61" s="29"/>
      <c r="D61" s="40" t="s">
        <v>49</v>
      </c>
      <c r="E61" s="31"/>
      <c r="F61" s="96" t="s">
        <v>50</v>
      </c>
      <c r="G61" s="40" t="s">
        <v>49</v>
      </c>
      <c r="H61" s="31"/>
      <c r="I61" s="31"/>
      <c r="J61" s="97" t="s">
        <v>50</v>
      </c>
      <c r="K61" s="31"/>
      <c r="L61" s="29"/>
    </row>
    <row r="62" spans="2:12" ht="10.199999999999999">
      <c r="B62" s="17"/>
      <c r="L62" s="17"/>
    </row>
    <row r="63" spans="2:12" ht="10.199999999999999">
      <c r="B63" s="17"/>
      <c r="L63" s="17"/>
    </row>
    <row r="64" spans="2:12" ht="10.199999999999999">
      <c r="B64" s="17"/>
      <c r="L64" s="17"/>
    </row>
    <row r="65" spans="2:12" s="1" customFormat="1" ht="13.2">
      <c r="B65" s="29"/>
      <c r="D65" s="38" t="s">
        <v>51</v>
      </c>
      <c r="E65" s="39"/>
      <c r="F65" s="39"/>
      <c r="G65" s="38" t="s">
        <v>52</v>
      </c>
      <c r="H65" s="39"/>
      <c r="I65" s="39"/>
      <c r="J65" s="39"/>
      <c r="K65" s="39"/>
      <c r="L65" s="29"/>
    </row>
    <row r="66" spans="2:12" ht="10.199999999999999">
      <c r="B66" s="17"/>
      <c r="L66" s="17"/>
    </row>
    <row r="67" spans="2:12" ht="10.199999999999999">
      <c r="B67" s="17"/>
      <c r="L67" s="17"/>
    </row>
    <row r="68" spans="2:12" ht="10.199999999999999">
      <c r="B68" s="17"/>
      <c r="L68" s="17"/>
    </row>
    <row r="69" spans="2:12" ht="10.199999999999999">
      <c r="B69" s="17"/>
      <c r="L69" s="17"/>
    </row>
    <row r="70" spans="2:12" ht="10.199999999999999">
      <c r="B70" s="17"/>
      <c r="L70" s="17"/>
    </row>
    <row r="71" spans="2:12" ht="10.199999999999999">
      <c r="B71" s="17"/>
      <c r="L71" s="17"/>
    </row>
    <row r="72" spans="2:12" ht="10.199999999999999">
      <c r="B72" s="17"/>
      <c r="L72" s="17"/>
    </row>
    <row r="73" spans="2:12" ht="10.199999999999999">
      <c r="B73" s="17"/>
      <c r="L73" s="17"/>
    </row>
    <row r="74" spans="2:12" ht="10.199999999999999">
      <c r="B74" s="17"/>
      <c r="L74" s="17"/>
    </row>
    <row r="75" spans="2:12" ht="10.199999999999999">
      <c r="B75" s="17"/>
      <c r="L75" s="17"/>
    </row>
    <row r="76" spans="2:12" s="1" customFormat="1" ht="13.2">
      <c r="B76" s="29"/>
      <c r="D76" s="40" t="s">
        <v>49</v>
      </c>
      <c r="E76" s="31"/>
      <c r="F76" s="96" t="s">
        <v>50</v>
      </c>
      <c r="G76" s="40" t="s">
        <v>49</v>
      </c>
      <c r="H76" s="31"/>
      <c r="I76" s="31"/>
      <c r="J76" s="97" t="s">
        <v>50</v>
      </c>
      <c r="K76" s="31"/>
      <c r="L76" s="29"/>
    </row>
    <row r="77" spans="2:12" s="1" customFormat="1" ht="14.4" customHeight="1"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29"/>
    </row>
    <row r="81" spans="2:47" s="1" customFormat="1" ht="6.9" customHeight="1"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29"/>
    </row>
    <row r="82" spans="2:47" s="1" customFormat="1" ht="24.9" customHeight="1">
      <c r="B82" s="29"/>
      <c r="C82" s="18" t="s">
        <v>109</v>
      </c>
      <c r="L82" s="29"/>
    </row>
    <row r="83" spans="2:47" s="1" customFormat="1" ht="6.9" customHeight="1">
      <c r="B83" s="29"/>
      <c r="L83" s="29"/>
    </row>
    <row r="84" spans="2:47" s="1" customFormat="1" ht="12" customHeight="1">
      <c r="B84" s="29"/>
      <c r="C84" s="24" t="s">
        <v>16</v>
      </c>
      <c r="L84" s="29"/>
    </row>
    <row r="85" spans="2:47" s="1" customFormat="1" ht="16.5" customHeight="1">
      <c r="B85" s="29"/>
      <c r="E85" s="208" t="str">
        <f>E7</f>
        <v>Chodník v ulici Blanická</v>
      </c>
      <c r="F85" s="209"/>
      <c r="G85" s="209"/>
      <c r="H85" s="209"/>
      <c r="L85" s="29"/>
    </row>
    <row r="86" spans="2:47" s="1" customFormat="1" ht="12" customHeight="1">
      <c r="B86" s="29"/>
      <c r="C86" s="24" t="s">
        <v>107</v>
      </c>
      <c r="L86" s="29"/>
    </row>
    <row r="87" spans="2:47" s="1" customFormat="1" ht="16.5" customHeight="1">
      <c r="B87" s="29"/>
      <c r="E87" s="170" t="str">
        <f>E9</f>
        <v>202503101 - SO 101.1 Chodník ulice Blanická</v>
      </c>
      <c r="F87" s="210"/>
      <c r="G87" s="210"/>
      <c r="H87" s="210"/>
      <c r="L87" s="29"/>
    </row>
    <row r="88" spans="2:47" s="1" customFormat="1" ht="6.9" customHeight="1">
      <c r="B88" s="29"/>
      <c r="L88" s="29"/>
    </row>
    <row r="89" spans="2:47" s="1" customFormat="1" ht="12" customHeight="1">
      <c r="B89" s="29"/>
      <c r="C89" s="24" t="s">
        <v>20</v>
      </c>
      <c r="F89" s="22" t="str">
        <f>F12</f>
        <v>Milevsko</v>
      </c>
      <c r="I89" s="24" t="s">
        <v>22</v>
      </c>
      <c r="J89" s="49" t="str">
        <f>IF(J12="","",J12)</f>
        <v>26. 3. 2025</v>
      </c>
      <c r="L89" s="29"/>
    </row>
    <row r="90" spans="2:47" s="1" customFormat="1" ht="6.9" customHeight="1">
      <c r="B90" s="29"/>
      <c r="L90" s="29"/>
    </row>
    <row r="91" spans="2:47" s="1" customFormat="1" ht="15.15" customHeight="1">
      <c r="B91" s="29"/>
      <c r="C91" s="24" t="s">
        <v>24</v>
      </c>
      <c r="F91" s="22" t="str">
        <f>E15</f>
        <v xml:space="preserve"> </v>
      </c>
      <c r="I91" s="24" t="s">
        <v>30</v>
      </c>
      <c r="J91" s="27" t="str">
        <f>E21</f>
        <v xml:space="preserve"> </v>
      </c>
      <c r="L91" s="29"/>
    </row>
    <row r="92" spans="2:47" s="1" customFormat="1" ht="15.15" customHeight="1">
      <c r="B92" s="29"/>
      <c r="C92" s="24" t="s">
        <v>28</v>
      </c>
      <c r="F92" s="22" t="str">
        <f>IF(E18="","",E18)</f>
        <v>Vyplň údaj</v>
      </c>
      <c r="I92" s="24" t="s">
        <v>32</v>
      </c>
      <c r="J92" s="27" t="str">
        <f>E24</f>
        <v xml:space="preserve"> </v>
      </c>
      <c r="L92" s="29"/>
    </row>
    <row r="93" spans="2:47" s="1" customFormat="1" ht="10.35" customHeight="1">
      <c r="B93" s="29"/>
      <c r="L93" s="29"/>
    </row>
    <row r="94" spans="2:47" s="1" customFormat="1" ht="29.25" customHeight="1">
      <c r="B94" s="29"/>
      <c r="C94" s="98" t="s">
        <v>110</v>
      </c>
      <c r="D94" s="90"/>
      <c r="E94" s="90"/>
      <c r="F94" s="90"/>
      <c r="G94" s="90"/>
      <c r="H94" s="90"/>
      <c r="I94" s="90"/>
      <c r="J94" s="99" t="s">
        <v>111</v>
      </c>
      <c r="K94" s="90"/>
      <c r="L94" s="29"/>
    </row>
    <row r="95" spans="2:47" s="1" customFormat="1" ht="10.35" customHeight="1">
      <c r="B95" s="29"/>
      <c r="L95" s="29"/>
    </row>
    <row r="96" spans="2:47" s="1" customFormat="1" ht="22.8" customHeight="1">
      <c r="B96" s="29"/>
      <c r="C96" s="100" t="s">
        <v>112</v>
      </c>
      <c r="J96" s="63">
        <f>J125</f>
        <v>0</v>
      </c>
      <c r="L96" s="29"/>
      <c r="AU96" s="14" t="s">
        <v>113</v>
      </c>
    </row>
    <row r="97" spans="2:12" s="8" customFormat="1" ht="24.9" customHeight="1">
      <c r="B97" s="101"/>
      <c r="D97" s="102" t="s">
        <v>114</v>
      </c>
      <c r="E97" s="103"/>
      <c r="F97" s="103"/>
      <c r="G97" s="103"/>
      <c r="H97" s="103"/>
      <c r="I97" s="103"/>
      <c r="J97" s="104">
        <f>J126</f>
        <v>0</v>
      </c>
      <c r="L97" s="101"/>
    </row>
    <row r="98" spans="2:12" s="9" customFormat="1" ht="19.95" customHeight="1">
      <c r="B98" s="105"/>
      <c r="D98" s="106" t="s">
        <v>115</v>
      </c>
      <c r="E98" s="107"/>
      <c r="F98" s="107"/>
      <c r="G98" s="107"/>
      <c r="H98" s="107"/>
      <c r="I98" s="107"/>
      <c r="J98" s="108">
        <f>J127</f>
        <v>0</v>
      </c>
      <c r="L98" s="105"/>
    </row>
    <row r="99" spans="2:12" s="9" customFormat="1" ht="19.95" customHeight="1">
      <c r="B99" s="105"/>
      <c r="D99" s="106" t="s">
        <v>116</v>
      </c>
      <c r="E99" s="107"/>
      <c r="F99" s="107"/>
      <c r="G99" s="107"/>
      <c r="H99" s="107"/>
      <c r="I99" s="107"/>
      <c r="J99" s="108">
        <f>J161</f>
        <v>0</v>
      </c>
      <c r="L99" s="105"/>
    </row>
    <row r="100" spans="2:12" s="9" customFormat="1" ht="19.95" customHeight="1">
      <c r="B100" s="105"/>
      <c r="D100" s="106" t="s">
        <v>117</v>
      </c>
      <c r="E100" s="107"/>
      <c r="F100" s="107"/>
      <c r="G100" s="107"/>
      <c r="H100" s="107"/>
      <c r="I100" s="107"/>
      <c r="J100" s="108">
        <f>J170</f>
        <v>0</v>
      </c>
      <c r="L100" s="105"/>
    </row>
    <row r="101" spans="2:12" s="9" customFormat="1" ht="19.95" customHeight="1">
      <c r="B101" s="105"/>
      <c r="D101" s="106" t="s">
        <v>118</v>
      </c>
      <c r="E101" s="107"/>
      <c r="F101" s="107"/>
      <c r="G101" s="107"/>
      <c r="H101" s="107"/>
      <c r="I101" s="107"/>
      <c r="J101" s="108">
        <f>J176</f>
        <v>0</v>
      </c>
      <c r="L101" s="105"/>
    </row>
    <row r="102" spans="2:12" s="9" customFormat="1" ht="19.95" customHeight="1">
      <c r="B102" s="105"/>
      <c r="D102" s="106" t="s">
        <v>119</v>
      </c>
      <c r="E102" s="107"/>
      <c r="F102" s="107"/>
      <c r="G102" s="107"/>
      <c r="H102" s="107"/>
      <c r="I102" s="107"/>
      <c r="J102" s="108">
        <f>J185</f>
        <v>0</v>
      </c>
      <c r="L102" s="105"/>
    </row>
    <row r="103" spans="2:12" s="9" customFormat="1" ht="19.95" customHeight="1">
      <c r="B103" s="105"/>
      <c r="D103" s="106" t="s">
        <v>120</v>
      </c>
      <c r="E103" s="107"/>
      <c r="F103" s="107"/>
      <c r="G103" s="107"/>
      <c r="H103" s="107"/>
      <c r="I103" s="107"/>
      <c r="J103" s="108">
        <f>J218</f>
        <v>0</v>
      </c>
      <c r="L103" s="105"/>
    </row>
    <row r="104" spans="2:12" s="9" customFormat="1" ht="19.95" customHeight="1">
      <c r="B104" s="105"/>
      <c r="D104" s="106" t="s">
        <v>121</v>
      </c>
      <c r="E104" s="107"/>
      <c r="F104" s="107"/>
      <c r="G104" s="107"/>
      <c r="H104" s="107"/>
      <c r="I104" s="107"/>
      <c r="J104" s="108">
        <f>J283</f>
        <v>0</v>
      </c>
      <c r="L104" s="105"/>
    </row>
    <row r="105" spans="2:12" s="9" customFormat="1" ht="19.95" customHeight="1">
      <c r="B105" s="105"/>
      <c r="D105" s="106" t="s">
        <v>122</v>
      </c>
      <c r="E105" s="107"/>
      <c r="F105" s="107"/>
      <c r="G105" s="107"/>
      <c r="H105" s="107"/>
      <c r="I105" s="107"/>
      <c r="J105" s="108">
        <f>J297</f>
        <v>0</v>
      </c>
      <c r="L105" s="105"/>
    </row>
    <row r="106" spans="2:12" s="1" customFormat="1" ht="21.75" customHeight="1">
      <c r="B106" s="29"/>
      <c r="L106" s="29"/>
    </row>
    <row r="107" spans="2:12" s="1" customFormat="1" ht="6.9" customHeight="1">
      <c r="B107" s="41"/>
      <c r="C107" s="42"/>
      <c r="D107" s="42"/>
      <c r="E107" s="42"/>
      <c r="F107" s="42"/>
      <c r="G107" s="42"/>
      <c r="H107" s="42"/>
      <c r="I107" s="42"/>
      <c r="J107" s="42"/>
      <c r="K107" s="42"/>
      <c r="L107" s="29"/>
    </row>
    <row r="111" spans="2:12" s="1" customFormat="1" ht="6.9" customHeight="1">
      <c r="B111" s="43"/>
      <c r="C111" s="44"/>
      <c r="D111" s="44"/>
      <c r="E111" s="44"/>
      <c r="F111" s="44"/>
      <c r="G111" s="44"/>
      <c r="H111" s="44"/>
      <c r="I111" s="44"/>
      <c r="J111" s="44"/>
      <c r="K111" s="44"/>
      <c r="L111" s="29"/>
    </row>
    <row r="112" spans="2:12" s="1" customFormat="1" ht="24.9" customHeight="1">
      <c r="B112" s="29"/>
      <c r="C112" s="18" t="s">
        <v>123</v>
      </c>
      <c r="L112" s="29"/>
    </row>
    <row r="113" spans="2:65" s="1" customFormat="1" ht="6.9" customHeight="1">
      <c r="B113" s="29"/>
      <c r="L113" s="29"/>
    </row>
    <row r="114" spans="2:65" s="1" customFormat="1" ht="12" customHeight="1">
      <c r="B114" s="29"/>
      <c r="C114" s="24" t="s">
        <v>16</v>
      </c>
      <c r="L114" s="29"/>
    </row>
    <row r="115" spans="2:65" s="1" customFormat="1" ht="16.5" customHeight="1">
      <c r="B115" s="29"/>
      <c r="E115" s="208" t="str">
        <f>E7</f>
        <v>Chodník v ulici Blanická</v>
      </c>
      <c r="F115" s="209"/>
      <c r="G115" s="209"/>
      <c r="H115" s="209"/>
      <c r="L115" s="29"/>
    </row>
    <row r="116" spans="2:65" s="1" customFormat="1" ht="12" customHeight="1">
      <c r="B116" s="29"/>
      <c r="C116" s="24" t="s">
        <v>107</v>
      </c>
      <c r="L116" s="29"/>
    </row>
    <row r="117" spans="2:65" s="1" customFormat="1" ht="16.5" customHeight="1">
      <c r="B117" s="29"/>
      <c r="E117" s="170" t="str">
        <f>E9</f>
        <v>202503101 - SO 101.1 Chodník ulice Blanická</v>
      </c>
      <c r="F117" s="210"/>
      <c r="G117" s="210"/>
      <c r="H117" s="210"/>
      <c r="L117" s="29"/>
    </row>
    <row r="118" spans="2:65" s="1" customFormat="1" ht="6.9" customHeight="1">
      <c r="B118" s="29"/>
      <c r="L118" s="29"/>
    </row>
    <row r="119" spans="2:65" s="1" customFormat="1" ht="12" customHeight="1">
      <c r="B119" s="29"/>
      <c r="C119" s="24" t="s">
        <v>20</v>
      </c>
      <c r="F119" s="22" t="str">
        <f>F12</f>
        <v>Milevsko</v>
      </c>
      <c r="I119" s="24" t="s">
        <v>22</v>
      </c>
      <c r="J119" s="49" t="str">
        <f>IF(J12="","",J12)</f>
        <v>26. 3. 2025</v>
      </c>
      <c r="L119" s="29"/>
    </row>
    <row r="120" spans="2:65" s="1" customFormat="1" ht="6.9" customHeight="1">
      <c r="B120" s="29"/>
      <c r="L120" s="29"/>
    </row>
    <row r="121" spans="2:65" s="1" customFormat="1" ht="15.15" customHeight="1">
      <c r="B121" s="29"/>
      <c r="C121" s="24" t="s">
        <v>24</v>
      </c>
      <c r="F121" s="22" t="str">
        <f>E15</f>
        <v xml:space="preserve"> </v>
      </c>
      <c r="I121" s="24" t="s">
        <v>30</v>
      </c>
      <c r="J121" s="27" t="str">
        <f>E21</f>
        <v xml:space="preserve"> </v>
      </c>
      <c r="L121" s="29"/>
    </row>
    <row r="122" spans="2:65" s="1" customFormat="1" ht="15.15" customHeight="1">
      <c r="B122" s="29"/>
      <c r="C122" s="24" t="s">
        <v>28</v>
      </c>
      <c r="F122" s="22" t="str">
        <f>IF(E18="","",E18)</f>
        <v>Vyplň údaj</v>
      </c>
      <c r="I122" s="24" t="s">
        <v>32</v>
      </c>
      <c r="J122" s="27" t="str">
        <f>E24</f>
        <v xml:space="preserve"> </v>
      </c>
      <c r="L122" s="29"/>
    </row>
    <row r="123" spans="2:65" s="1" customFormat="1" ht="10.35" customHeight="1">
      <c r="B123" s="29"/>
      <c r="L123" s="29"/>
    </row>
    <row r="124" spans="2:65" s="10" customFormat="1" ht="29.25" customHeight="1">
      <c r="B124" s="109"/>
      <c r="C124" s="110" t="s">
        <v>124</v>
      </c>
      <c r="D124" s="111" t="s">
        <v>59</v>
      </c>
      <c r="E124" s="111" t="s">
        <v>55</v>
      </c>
      <c r="F124" s="111" t="s">
        <v>56</v>
      </c>
      <c r="G124" s="111" t="s">
        <v>125</v>
      </c>
      <c r="H124" s="111" t="s">
        <v>126</v>
      </c>
      <c r="I124" s="111" t="s">
        <v>127</v>
      </c>
      <c r="J124" s="111" t="s">
        <v>111</v>
      </c>
      <c r="K124" s="112" t="s">
        <v>128</v>
      </c>
      <c r="L124" s="109"/>
      <c r="M124" s="56" t="s">
        <v>1</v>
      </c>
      <c r="N124" s="57" t="s">
        <v>38</v>
      </c>
      <c r="O124" s="57" t="s">
        <v>129</v>
      </c>
      <c r="P124" s="57" t="s">
        <v>130</v>
      </c>
      <c r="Q124" s="57" t="s">
        <v>131</v>
      </c>
      <c r="R124" s="57" t="s">
        <v>132</v>
      </c>
      <c r="S124" s="57" t="s">
        <v>133</v>
      </c>
      <c r="T124" s="58" t="s">
        <v>134</v>
      </c>
    </row>
    <row r="125" spans="2:65" s="1" customFormat="1" ht="22.8" customHeight="1">
      <c r="B125" s="29"/>
      <c r="C125" s="61" t="s">
        <v>135</v>
      </c>
      <c r="J125" s="113">
        <f>BK125</f>
        <v>0</v>
      </c>
      <c r="L125" s="29"/>
      <c r="M125" s="59"/>
      <c r="N125" s="50"/>
      <c r="O125" s="50"/>
      <c r="P125" s="114">
        <f>P126</f>
        <v>0</v>
      </c>
      <c r="Q125" s="50"/>
      <c r="R125" s="114">
        <f>R126</f>
        <v>718.16119609999998</v>
      </c>
      <c r="S125" s="50"/>
      <c r="T125" s="115">
        <f>T126</f>
        <v>61.300950000000007</v>
      </c>
      <c r="AT125" s="14" t="s">
        <v>73</v>
      </c>
      <c r="AU125" s="14" t="s">
        <v>113</v>
      </c>
      <c r="BK125" s="116">
        <f>BK126</f>
        <v>0</v>
      </c>
    </row>
    <row r="126" spans="2:65" s="11" customFormat="1" ht="25.95" customHeight="1">
      <c r="B126" s="117"/>
      <c r="D126" s="118" t="s">
        <v>73</v>
      </c>
      <c r="E126" s="119" t="s">
        <v>136</v>
      </c>
      <c r="F126" s="119" t="s">
        <v>137</v>
      </c>
      <c r="I126" s="120"/>
      <c r="J126" s="121">
        <f>BK126</f>
        <v>0</v>
      </c>
      <c r="L126" s="117"/>
      <c r="M126" s="122"/>
      <c r="P126" s="123">
        <f>P127+P161+P170+P176+P185+P218+P283+P297</f>
        <v>0</v>
      </c>
      <c r="R126" s="123">
        <f>R127+R161+R170+R176+R185+R218+R283+R297</f>
        <v>718.16119609999998</v>
      </c>
      <c r="T126" s="124">
        <f>T127+T161+T170+T176+T185+T218+T283+T297</f>
        <v>61.300950000000007</v>
      </c>
      <c r="AR126" s="118" t="s">
        <v>82</v>
      </c>
      <c r="AT126" s="125" t="s">
        <v>73</v>
      </c>
      <c r="AU126" s="125" t="s">
        <v>74</v>
      </c>
      <c r="AY126" s="118" t="s">
        <v>138</v>
      </c>
      <c r="BK126" s="126">
        <f>BK127+BK161+BK170+BK176+BK185+BK218+BK283+BK297</f>
        <v>0</v>
      </c>
    </row>
    <row r="127" spans="2:65" s="11" customFormat="1" ht="22.8" customHeight="1">
      <c r="B127" s="117"/>
      <c r="D127" s="118" t="s">
        <v>73</v>
      </c>
      <c r="E127" s="127" t="s">
        <v>82</v>
      </c>
      <c r="F127" s="127" t="s">
        <v>139</v>
      </c>
      <c r="I127" s="120"/>
      <c r="J127" s="128">
        <f>BK127</f>
        <v>0</v>
      </c>
      <c r="L127" s="117"/>
      <c r="M127" s="122"/>
      <c r="P127" s="123">
        <f>SUM(P128:P160)</f>
        <v>0</v>
      </c>
      <c r="R127" s="123">
        <f>SUM(R128:R160)</f>
        <v>2.0143000000000001E-3</v>
      </c>
      <c r="T127" s="124">
        <f>SUM(T128:T160)</f>
        <v>50.118950000000005</v>
      </c>
      <c r="AR127" s="118" t="s">
        <v>82</v>
      </c>
      <c r="AT127" s="125" t="s">
        <v>73</v>
      </c>
      <c r="AU127" s="125" t="s">
        <v>82</v>
      </c>
      <c r="AY127" s="118" t="s">
        <v>138</v>
      </c>
      <c r="BK127" s="126">
        <f>SUM(BK128:BK160)</f>
        <v>0</v>
      </c>
    </row>
    <row r="128" spans="2:65" s="1" customFormat="1" ht="24.15" customHeight="1">
      <c r="B128" s="29"/>
      <c r="C128" s="129" t="s">
        <v>82</v>
      </c>
      <c r="D128" s="129" t="s">
        <v>140</v>
      </c>
      <c r="E128" s="130" t="s">
        <v>141</v>
      </c>
      <c r="F128" s="131" t="s">
        <v>142</v>
      </c>
      <c r="G128" s="132" t="s">
        <v>143</v>
      </c>
      <c r="H128" s="133">
        <v>41.6</v>
      </c>
      <c r="I128" s="134"/>
      <c r="J128" s="135">
        <f>ROUND(I128*H128,2)</f>
        <v>0</v>
      </c>
      <c r="K128" s="131" t="s">
        <v>144</v>
      </c>
      <c r="L128" s="29"/>
      <c r="M128" s="136" t="s">
        <v>1</v>
      </c>
      <c r="N128" s="137" t="s">
        <v>39</v>
      </c>
      <c r="P128" s="138">
        <f>O128*H128</f>
        <v>0</v>
      </c>
      <c r="Q128" s="138">
        <v>0</v>
      </c>
      <c r="R128" s="138">
        <f>Q128*H128</f>
        <v>0</v>
      </c>
      <c r="S128" s="138">
        <v>0.255</v>
      </c>
      <c r="T128" s="139">
        <f>S128*H128</f>
        <v>10.608000000000001</v>
      </c>
      <c r="AR128" s="140" t="s">
        <v>145</v>
      </c>
      <c r="AT128" s="140" t="s">
        <v>140</v>
      </c>
      <c r="AU128" s="140" t="s">
        <v>84</v>
      </c>
      <c r="AY128" s="14" t="s">
        <v>138</v>
      </c>
      <c r="BE128" s="141">
        <f>IF(N128="základní",J128,0)</f>
        <v>0</v>
      </c>
      <c r="BF128" s="141">
        <f>IF(N128="snížená",J128,0)</f>
        <v>0</v>
      </c>
      <c r="BG128" s="141">
        <f>IF(N128="zákl. přenesená",J128,0)</f>
        <v>0</v>
      </c>
      <c r="BH128" s="141">
        <f>IF(N128="sníž. přenesená",J128,0)</f>
        <v>0</v>
      </c>
      <c r="BI128" s="141">
        <f>IF(N128="nulová",J128,0)</f>
        <v>0</v>
      </c>
      <c r="BJ128" s="14" t="s">
        <v>82</v>
      </c>
      <c r="BK128" s="141">
        <f>ROUND(I128*H128,2)</f>
        <v>0</v>
      </c>
      <c r="BL128" s="14" t="s">
        <v>145</v>
      </c>
      <c r="BM128" s="140" t="s">
        <v>146</v>
      </c>
    </row>
    <row r="129" spans="2:65" s="1" customFormat="1" ht="57.6">
      <c r="B129" s="29"/>
      <c r="D129" s="142" t="s">
        <v>147</v>
      </c>
      <c r="F129" s="143" t="s">
        <v>148</v>
      </c>
      <c r="I129" s="144"/>
      <c r="L129" s="29"/>
      <c r="M129" s="145"/>
      <c r="T129" s="53"/>
      <c r="AT129" s="14" t="s">
        <v>147</v>
      </c>
      <c r="AU129" s="14" t="s">
        <v>84</v>
      </c>
    </row>
    <row r="130" spans="2:65" s="1" customFormat="1" ht="19.2">
      <c r="B130" s="29"/>
      <c r="D130" s="142" t="s">
        <v>149</v>
      </c>
      <c r="F130" s="146" t="s">
        <v>150</v>
      </c>
      <c r="I130" s="144"/>
      <c r="L130" s="29"/>
      <c r="M130" s="145"/>
      <c r="T130" s="53"/>
      <c r="AT130" s="14" t="s">
        <v>149</v>
      </c>
      <c r="AU130" s="14" t="s">
        <v>84</v>
      </c>
    </row>
    <row r="131" spans="2:65" s="12" customFormat="1" ht="10.199999999999999">
      <c r="B131" s="147"/>
      <c r="D131" s="142" t="s">
        <v>151</v>
      </c>
      <c r="E131" s="148" t="s">
        <v>1</v>
      </c>
      <c r="F131" s="149" t="s">
        <v>152</v>
      </c>
      <c r="H131" s="150">
        <v>41.6</v>
      </c>
      <c r="I131" s="151"/>
      <c r="L131" s="147"/>
      <c r="M131" s="152"/>
      <c r="T131" s="153"/>
      <c r="AT131" s="148" t="s">
        <v>151</v>
      </c>
      <c r="AU131" s="148" t="s">
        <v>84</v>
      </c>
      <c r="AV131" s="12" t="s">
        <v>84</v>
      </c>
      <c r="AW131" s="12" t="s">
        <v>31</v>
      </c>
      <c r="AX131" s="12" t="s">
        <v>82</v>
      </c>
      <c r="AY131" s="148" t="s">
        <v>138</v>
      </c>
    </row>
    <row r="132" spans="2:65" s="1" customFormat="1" ht="16.5" customHeight="1">
      <c r="B132" s="29"/>
      <c r="C132" s="129" t="s">
        <v>84</v>
      </c>
      <c r="D132" s="129" t="s">
        <v>140</v>
      </c>
      <c r="E132" s="130" t="s">
        <v>153</v>
      </c>
      <c r="F132" s="131" t="s">
        <v>154</v>
      </c>
      <c r="G132" s="132" t="s">
        <v>143</v>
      </c>
      <c r="H132" s="133">
        <v>25.2</v>
      </c>
      <c r="I132" s="134"/>
      <c r="J132" s="135">
        <f>ROUND(I132*H132,2)</f>
        <v>0</v>
      </c>
      <c r="K132" s="131" t="s">
        <v>144</v>
      </c>
      <c r="L132" s="29"/>
      <c r="M132" s="136" t="s">
        <v>1</v>
      </c>
      <c r="N132" s="137" t="s">
        <v>39</v>
      </c>
      <c r="P132" s="138">
        <f>O132*H132</f>
        <v>0</v>
      </c>
      <c r="Q132" s="138">
        <v>0</v>
      </c>
      <c r="R132" s="138">
        <f>Q132*H132</f>
        <v>0</v>
      </c>
      <c r="S132" s="138">
        <v>0.35499999999999998</v>
      </c>
      <c r="T132" s="139">
        <f>S132*H132</f>
        <v>8.9459999999999997</v>
      </c>
      <c r="AR132" s="140" t="s">
        <v>145</v>
      </c>
      <c r="AT132" s="140" t="s">
        <v>140</v>
      </c>
      <c r="AU132" s="140" t="s">
        <v>84</v>
      </c>
      <c r="AY132" s="14" t="s">
        <v>138</v>
      </c>
      <c r="BE132" s="141">
        <f>IF(N132="základní",J132,0)</f>
        <v>0</v>
      </c>
      <c r="BF132" s="141">
        <f>IF(N132="snížená",J132,0)</f>
        <v>0</v>
      </c>
      <c r="BG132" s="141">
        <f>IF(N132="zákl. přenesená",J132,0)</f>
        <v>0</v>
      </c>
      <c r="BH132" s="141">
        <f>IF(N132="sníž. přenesená",J132,0)</f>
        <v>0</v>
      </c>
      <c r="BI132" s="141">
        <f>IF(N132="nulová",J132,0)</f>
        <v>0</v>
      </c>
      <c r="BJ132" s="14" t="s">
        <v>82</v>
      </c>
      <c r="BK132" s="141">
        <f>ROUND(I132*H132,2)</f>
        <v>0</v>
      </c>
      <c r="BL132" s="14" t="s">
        <v>145</v>
      </c>
      <c r="BM132" s="140" t="s">
        <v>155</v>
      </c>
    </row>
    <row r="133" spans="2:65" s="1" customFormat="1" ht="28.8">
      <c r="B133" s="29"/>
      <c r="D133" s="142" t="s">
        <v>147</v>
      </c>
      <c r="F133" s="143" t="s">
        <v>156</v>
      </c>
      <c r="I133" s="144"/>
      <c r="L133" s="29"/>
      <c r="M133" s="145"/>
      <c r="T133" s="53"/>
      <c r="AT133" s="14" t="s">
        <v>147</v>
      </c>
      <c r="AU133" s="14" t="s">
        <v>84</v>
      </c>
    </row>
    <row r="134" spans="2:65" s="1" customFormat="1" ht="19.2">
      <c r="B134" s="29"/>
      <c r="D134" s="142" t="s">
        <v>149</v>
      </c>
      <c r="F134" s="146" t="s">
        <v>157</v>
      </c>
      <c r="I134" s="144"/>
      <c r="L134" s="29"/>
      <c r="M134" s="145"/>
      <c r="T134" s="53"/>
      <c r="AT134" s="14" t="s">
        <v>149</v>
      </c>
      <c r="AU134" s="14" t="s">
        <v>84</v>
      </c>
    </row>
    <row r="135" spans="2:65" s="12" customFormat="1" ht="10.199999999999999">
      <c r="B135" s="147"/>
      <c r="D135" s="142" t="s">
        <v>151</v>
      </c>
      <c r="E135" s="148" t="s">
        <v>1</v>
      </c>
      <c r="F135" s="149" t="s">
        <v>158</v>
      </c>
      <c r="H135" s="150">
        <v>25.2</v>
      </c>
      <c r="I135" s="151"/>
      <c r="L135" s="147"/>
      <c r="M135" s="152"/>
      <c r="T135" s="153"/>
      <c r="AT135" s="148" t="s">
        <v>151</v>
      </c>
      <c r="AU135" s="148" t="s">
        <v>84</v>
      </c>
      <c r="AV135" s="12" t="s">
        <v>84</v>
      </c>
      <c r="AW135" s="12" t="s">
        <v>31</v>
      </c>
      <c r="AX135" s="12" t="s">
        <v>82</v>
      </c>
      <c r="AY135" s="148" t="s">
        <v>138</v>
      </c>
    </row>
    <row r="136" spans="2:65" s="1" customFormat="1" ht="24.15" customHeight="1">
      <c r="B136" s="29"/>
      <c r="C136" s="129" t="s">
        <v>159</v>
      </c>
      <c r="D136" s="129" t="s">
        <v>140</v>
      </c>
      <c r="E136" s="130" t="s">
        <v>160</v>
      </c>
      <c r="F136" s="131" t="s">
        <v>161</v>
      </c>
      <c r="G136" s="132" t="s">
        <v>143</v>
      </c>
      <c r="H136" s="133">
        <v>201.43</v>
      </c>
      <c r="I136" s="134"/>
      <c r="J136" s="135">
        <f>ROUND(I136*H136,2)</f>
        <v>0</v>
      </c>
      <c r="K136" s="131" t="s">
        <v>144</v>
      </c>
      <c r="L136" s="29"/>
      <c r="M136" s="136" t="s">
        <v>1</v>
      </c>
      <c r="N136" s="137" t="s">
        <v>39</v>
      </c>
      <c r="P136" s="138">
        <f>O136*H136</f>
        <v>0</v>
      </c>
      <c r="Q136" s="138">
        <v>1.0000000000000001E-5</v>
      </c>
      <c r="R136" s="138">
        <f>Q136*H136</f>
        <v>2.0143000000000001E-3</v>
      </c>
      <c r="S136" s="138">
        <v>0.115</v>
      </c>
      <c r="T136" s="139">
        <f>S136*H136</f>
        <v>23.164450000000002</v>
      </c>
      <c r="AR136" s="140" t="s">
        <v>145</v>
      </c>
      <c r="AT136" s="140" t="s">
        <v>140</v>
      </c>
      <c r="AU136" s="140" t="s">
        <v>84</v>
      </c>
      <c r="AY136" s="14" t="s">
        <v>138</v>
      </c>
      <c r="BE136" s="141">
        <f>IF(N136="základní",J136,0)</f>
        <v>0</v>
      </c>
      <c r="BF136" s="141">
        <f>IF(N136="snížená",J136,0)</f>
        <v>0</v>
      </c>
      <c r="BG136" s="141">
        <f>IF(N136="zákl. přenesená",J136,0)</f>
        <v>0</v>
      </c>
      <c r="BH136" s="141">
        <f>IF(N136="sníž. přenesená",J136,0)</f>
        <v>0</v>
      </c>
      <c r="BI136" s="141">
        <f>IF(N136="nulová",J136,0)</f>
        <v>0</v>
      </c>
      <c r="BJ136" s="14" t="s">
        <v>82</v>
      </c>
      <c r="BK136" s="141">
        <f>ROUND(I136*H136,2)</f>
        <v>0</v>
      </c>
      <c r="BL136" s="14" t="s">
        <v>145</v>
      </c>
      <c r="BM136" s="140" t="s">
        <v>162</v>
      </c>
    </row>
    <row r="137" spans="2:65" s="1" customFormat="1" ht="28.8">
      <c r="B137" s="29"/>
      <c r="D137" s="142" t="s">
        <v>147</v>
      </c>
      <c r="F137" s="143" t="s">
        <v>163</v>
      </c>
      <c r="I137" s="144"/>
      <c r="L137" s="29"/>
      <c r="M137" s="145"/>
      <c r="T137" s="53"/>
      <c r="AT137" s="14" t="s">
        <v>147</v>
      </c>
      <c r="AU137" s="14" t="s">
        <v>84</v>
      </c>
    </row>
    <row r="138" spans="2:65" s="1" customFormat="1" ht="19.2">
      <c r="B138" s="29"/>
      <c r="D138" s="142" t="s">
        <v>149</v>
      </c>
      <c r="F138" s="146" t="s">
        <v>164</v>
      </c>
      <c r="I138" s="144"/>
      <c r="L138" s="29"/>
      <c r="M138" s="145"/>
      <c r="T138" s="53"/>
      <c r="AT138" s="14" t="s">
        <v>149</v>
      </c>
      <c r="AU138" s="14" t="s">
        <v>84</v>
      </c>
    </row>
    <row r="139" spans="2:65" s="12" customFormat="1" ht="10.199999999999999">
      <c r="B139" s="147"/>
      <c r="D139" s="142" t="s">
        <v>151</v>
      </c>
      <c r="E139" s="148" t="s">
        <v>1</v>
      </c>
      <c r="F139" s="149" t="s">
        <v>165</v>
      </c>
      <c r="H139" s="150">
        <v>201.43</v>
      </c>
      <c r="I139" s="151"/>
      <c r="L139" s="147"/>
      <c r="M139" s="152"/>
      <c r="T139" s="153"/>
      <c r="AT139" s="148" t="s">
        <v>151</v>
      </c>
      <c r="AU139" s="148" t="s">
        <v>84</v>
      </c>
      <c r="AV139" s="12" t="s">
        <v>84</v>
      </c>
      <c r="AW139" s="12" t="s">
        <v>31</v>
      </c>
      <c r="AX139" s="12" t="s">
        <v>82</v>
      </c>
      <c r="AY139" s="148" t="s">
        <v>138</v>
      </c>
    </row>
    <row r="140" spans="2:65" s="1" customFormat="1" ht="16.5" customHeight="1">
      <c r="B140" s="29"/>
      <c r="C140" s="129" t="s">
        <v>145</v>
      </c>
      <c r="D140" s="129" t="s">
        <v>140</v>
      </c>
      <c r="E140" s="130" t="s">
        <v>166</v>
      </c>
      <c r="F140" s="131" t="s">
        <v>167</v>
      </c>
      <c r="G140" s="132" t="s">
        <v>168</v>
      </c>
      <c r="H140" s="133">
        <v>36.1</v>
      </c>
      <c r="I140" s="134"/>
      <c r="J140" s="135">
        <f>ROUND(I140*H140,2)</f>
        <v>0</v>
      </c>
      <c r="K140" s="131" t="s">
        <v>144</v>
      </c>
      <c r="L140" s="29"/>
      <c r="M140" s="136" t="s">
        <v>1</v>
      </c>
      <c r="N140" s="137" t="s">
        <v>39</v>
      </c>
      <c r="P140" s="138">
        <f>O140*H140</f>
        <v>0</v>
      </c>
      <c r="Q140" s="138">
        <v>0</v>
      </c>
      <c r="R140" s="138">
        <f>Q140*H140</f>
        <v>0</v>
      </c>
      <c r="S140" s="138">
        <v>0.20499999999999999</v>
      </c>
      <c r="T140" s="139">
        <f>S140*H140</f>
        <v>7.4005000000000001</v>
      </c>
      <c r="AR140" s="140" t="s">
        <v>145</v>
      </c>
      <c r="AT140" s="140" t="s">
        <v>140</v>
      </c>
      <c r="AU140" s="140" t="s">
        <v>84</v>
      </c>
      <c r="AY140" s="14" t="s">
        <v>138</v>
      </c>
      <c r="BE140" s="141">
        <f>IF(N140="základní",J140,0)</f>
        <v>0</v>
      </c>
      <c r="BF140" s="141">
        <f>IF(N140="snížená",J140,0)</f>
        <v>0</v>
      </c>
      <c r="BG140" s="141">
        <f>IF(N140="zákl. přenesená",J140,0)</f>
        <v>0</v>
      </c>
      <c r="BH140" s="141">
        <f>IF(N140="sníž. přenesená",J140,0)</f>
        <v>0</v>
      </c>
      <c r="BI140" s="141">
        <f>IF(N140="nulová",J140,0)</f>
        <v>0</v>
      </c>
      <c r="BJ140" s="14" t="s">
        <v>82</v>
      </c>
      <c r="BK140" s="141">
        <f>ROUND(I140*H140,2)</f>
        <v>0</v>
      </c>
      <c r="BL140" s="14" t="s">
        <v>145</v>
      </c>
      <c r="BM140" s="140" t="s">
        <v>169</v>
      </c>
    </row>
    <row r="141" spans="2:65" s="1" customFormat="1" ht="28.8">
      <c r="B141" s="29"/>
      <c r="D141" s="142" t="s">
        <v>147</v>
      </c>
      <c r="F141" s="143" t="s">
        <v>170</v>
      </c>
      <c r="I141" s="144"/>
      <c r="L141" s="29"/>
      <c r="M141" s="145"/>
      <c r="T141" s="53"/>
      <c r="AT141" s="14" t="s">
        <v>147</v>
      </c>
      <c r="AU141" s="14" t="s">
        <v>84</v>
      </c>
    </row>
    <row r="142" spans="2:65" s="12" customFormat="1" ht="10.199999999999999">
      <c r="B142" s="147"/>
      <c r="D142" s="142" t="s">
        <v>151</v>
      </c>
      <c r="E142" s="148" t="s">
        <v>1</v>
      </c>
      <c r="F142" s="149" t="s">
        <v>171</v>
      </c>
      <c r="H142" s="150">
        <v>36.1</v>
      </c>
      <c r="I142" s="151"/>
      <c r="L142" s="147"/>
      <c r="M142" s="152"/>
      <c r="T142" s="153"/>
      <c r="AT142" s="148" t="s">
        <v>151</v>
      </c>
      <c r="AU142" s="148" t="s">
        <v>84</v>
      </c>
      <c r="AV142" s="12" t="s">
        <v>84</v>
      </c>
      <c r="AW142" s="12" t="s">
        <v>31</v>
      </c>
      <c r="AX142" s="12" t="s">
        <v>82</v>
      </c>
      <c r="AY142" s="148" t="s">
        <v>138</v>
      </c>
    </row>
    <row r="143" spans="2:65" s="1" customFormat="1" ht="33" customHeight="1">
      <c r="B143" s="29"/>
      <c r="C143" s="129" t="s">
        <v>172</v>
      </c>
      <c r="D143" s="129" t="s">
        <v>140</v>
      </c>
      <c r="E143" s="130" t="s">
        <v>173</v>
      </c>
      <c r="F143" s="131" t="s">
        <v>174</v>
      </c>
      <c r="G143" s="132" t="s">
        <v>175</v>
      </c>
      <c r="H143" s="133">
        <v>141.977</v>
      </c>
      <c r="I143" s="134"/>
      <c r="J143" s="135">
        <f>ROUND(I143*H143,2)</f>
        <v>0</v>
      </c>
      <c r="K143" s="131" t="s">
        <v>144</v>
      </c>
      <c r="L143" s="29"/>
      <c r="M143" s="136" t="s">
        <v>1</v>
      </c>
      <c r="N143" s="137" t="s">
        <v>39</v>
      </c>
      <c r="P143" s="138">
        <f>O143*H143</f>
        <v>0</v>
      </c>
      <c r="Q143" s="138">
        <v>0</v>
      </c>
      <c r="R143" s="138">
        <f>Q143*H143</f>
        <v>0</v>
      </c>
      <c r="S143" s="138">
        <v>0</v>
      </c>
      <c r="T143" s="139">
        <f>S143*H143</f>
        <v>0</v>
      </c>
      <c r="AR143" s="140" t="s">
        <v>145</v>
      </c>
      <c r="AT143" s="140" t="s">
        <v>140</v>
      </c>
      <c r="AU143" s="140" t="s">
        <v>84</v>
      </c>
      <c r="AY143" s="14" t="s">
        <v>138</v>
      </c>
      <c r="BE143" s="141">
        <f>IF(N143="základní",J143,0)</f>
        <v>0</v>
      </c>
      <c r="BF143" s="141">
        <f>IF(N143="snížená",J143,0)</f>
        <v>0</v>
      </c>
      <c r="BG143" s="141">
        <f>IF(N143="zákl. přenesená",J143,0)</f>
        <v>0</v>
      </c>
      <c r="BH143" s="141">
        <f>IF(N143="sníž. přenesená",J143,0)</f>
        <v>0</v>
      </c>
      <c r="BI143" s="141">
        <f>IF(N143="nulová",J143,0)</f>
        <v>0</v>
      </c>
      <c r="BJ143" s="14" t="s">
        <v>82</v>
      </c>
      <c r="BK143" s="141">
        <f>ROUND(I143*H143,2)</f>
        <v>0</v>
      </c>
      <c r="BL143" s="14" t="s">
        <v>145</v>
      </c>
      <c r="BM143" s="140" t="s">
        <v>176</v>
      </c>
    </row>
    <row r="144" spans="2:65" s="1" customFormat="1" ht="19.2">
      <c r="B144" s="29"/>
      <c r="D144" s="142" t="s">
        <v>147</v>
      </c>
      <c r="F144" s="143" t="s">
        <v>177</v>
      </c>
      <c r="I144" s="144"/>
      <c r="L144" s="29"/>
      <c r="M144" s="145"/>
      <c r="T144" s="53"/>
      <c r="AT144" s="14" t="s">
        <v>147</v>
      </c>
      <c r="AU144" s="14" t="s">
        <v>84</v>
      </c>
    </row>
    <row r="145" spans="2:65" s="12" customFormat="1" ht="10.199999999999999">
      <c r="B145" s="147"/>
      <c r="D145" s="142" t="s">
        <v>151</v>
      </c>
      <c r="E145" s="148" t="s">
        <v>1</v>
      </c>
      <c r="F145" s="149" t="s">
        <v>178</v>
      </c>
      <c r="H145" s="150">
        <v>141.977</v>
      </c>
      <c r="I145" s="151"/>
      <c r="L145" s="147"/>
      <c r="M145" s="152"/>
      <c r="T145" s="153"/>
      <c r="AT145" s="148" t="s">
        <v>151</v>
      </c>
      <c r="AU145" s="148" t="s">
        <v>84</v>
      </c>
      <c r="AV145" s="12" t="s">
        <v>84</v>
      </c>
      <c r="AW145" s="12" t="s">
        <v>31</v>
      </c>
      <c r="AX145" s="12" t="s">
        <v>82</v>
      </c>
      <c r="AY145" s="148" t="s">
        <v>138</v>
      </c>
    </row>
    <row r="146" spans="2:65" s="1" customFormat="1" ht="37.799999999999997" customHeight="1">
      <c r="B146" s="29"/>
      <c r="C146" s="129" t="s">
        <v>179</v>
      </c>
      <c r="D146" s="129" t="s">
        <v>140</v>
      </c>
      <c r="E146" s="130" t="s">
        <v>180</v>
      </c>
      <c r="F146" s="131" t="s">
        <v>181</v>
      </c>
      <c r="G146" s="132" t="s">
        <v>175</v>
      </c>
      <c r="H146" s="133">
        <v>141.977</v>
      </c>
      <c r="I146" s="134"/>
      <c r="J146" s="135">
        <f>ROUND(I146*H146,2)</f>
        <v>0</v>
      </c>
      <c r="K146" s="131" t="s">
        <v>144</v>
      </c>
      <c r="L146" s="29"/>
      <c r="M146" s="136" t="s">
        <v>1</v>
      </c>
      <c r="N146" s="137" t="s">
        <v>39</v>
      </c>
      <c r="P146" s="138">
        <f>O146*H146</f>
        <v>0</v>
      </c>
      <c r="Q146" s="138">
        <v>0</v>
      </c>
      <c r="R146" s="138">
        <f>Q146*H146</f>
        <v>0</v>
      </c>
      <c r="S146" s="138">
        <v>0</v>
      </c>
      <c r="T146" s="139">
        <f>S146*H146</f>
        <v>0</v>
      </c>
      <c r="AR146" s="140" t="s">
        <v>145</v>
      </c>
      <c r="AT146" s="140" t="s">
        <v>140</v>
      </c>
      <c r="AU146" s="140" t="s">
        <v>84</v>
      </c>
      <c r="AY146" s="14" t="s">
        <v>138</v>
      </c>
      <c r="BE146" s="141">
        <f>IF(N146="základní",J146,0)</f>
        <v>0</v>
      </c>
      <c r="BF146" s="141">
        <f>IF(N146="snížená",J146,0)</f>
        <v>0</v>
      </c>
      <c r="BG146" s="141">
        <f>IF(N146="zákl. přenesená",J146,0)</f>
        <v>0</v>
      </c>
      <c r="BH146" s="141">
        <f>IF(N146="sníž. přenesená",J146,0)</f>
        <v>0</v>
      </c>
      <c r="BI146" s="141">
        <f>IF(N146="nulová",J146,0)</f>
        <v>0</v>
      </c>
      <c r="BJ146" s="14" t="s">
        <v>82</v>
      </c>
      <c r="BK146" s="141">
        <f>ROUND(I146*H146,2)</f>
        <v>0</v>
      </c>
      <c r="BL146" s="14" t="s">
        <v>145</v>
      </c>
      <c r="BM146" s="140" t="s">
        <v>182</v>
      </c>
    </row>
    <row r="147" spans="2:65" s="1" customFormat="1" ht="38.4">
      <c r="B147" s="29"/>
      <c r="D147" s="142" t="s">
        <v>147</v>
      </c>
      <c r="F147" s="143" t="s">
        <v>183</v>
      </c>
      <c r="I147" s="144"/>
      <c r="L147" s="29"/>
      <c r="M147" s="145"/>
      <c r="T147" s="53"/>
      <c r="AT147" s="14" t="s">
        <v>147</v>
      </c>
      <c r="AU147" s="14" t="s">
        <v>84</v>
      </c>
    </row>
    <row r="148" spans="2:65" s="12" customFormat="1" ht="10.199999999999999">
      <c r="B148" s="147"/>
      <c r="D148" s="142" t="s">
        <v>151</v>
      </c>
      <c r="E148" s="148" t="s">
        <v>1</v>
      </c>
      <c r="F148" s="149" t="s">
        <v>178</v>
      </c>
      <c r="H148" s="150">
        <v>141.977</v>
      </c>
      <c r="I148" s="151"/>
      <c r="L148" s="147"/>
      <c r="M148" s="152"/>
      <c r="T148" s="153"/>
      <c r="AT148" s="148" t="s">
        <v>151</v>
      </c>
      <c r="AU148" s="148" t="s">
        <v>84</v>
      </c>
      <c r="AV148" s="12" t="s">
        <v>84</v>
      </c>
      <c r="AW148" s="12" t="s">
        <v>31</v>
      </c>
      <c r="AX148" s="12" t="s">
        <v>82</v>
      </c>
      <c r="AY148" s="148" t="s">
        <v>138</v>
      </c>
    </row>
    <row r="149" spans="2:65" s="1" customFormat="1" ht="37.799999999999997" customHeight="1">
      <c r="B149" s="29"/>
      <c r="C149" s="129" t="s">
        <v>184</v>
      </c>
      <c r="D149" s="129" t="s">
        <v>140</v>
      </c>
      <c r="E149" s="130" t="s">
        <v>185</v>
      </c>
      <c r="F149" s="131" t="s">
        <v>186</v>
      </c>
      <c r="G149" s="132" t="s">
        <v>175</v>
      </c>
      <c r="H149" s="133">
        <v>283.95400000000001</v>
      </c>
      <c r="I149" s="134"/>
      <c r="J149" s="135">
        <f>ROUND(I149*H149,2)</f>
        <v>0</v>
      </c>
      <c r="K149" s="131" t="s">
        <v>144</v>
      </c>
      <c r="L149" s="29"/>
      <c r="M149" s="136" t="s">
        <v>1</v>
      </c>
      <c r="N149" s="137" t="s">
        <v>39</v>
      </c>
      <c r="P149" s="138">
        <f>O149*H149</f>
        <v>0</v>
      </c>
      <c r="Q149" s="138">
        <v>0</v>
      </c>
      <c r="R149" s="138">
        <f>Q149*H149</f>
        <v>0</v>
      </c>
      <c r="S149" s="138">
        <v>0</v>
      </c>
      <c r="T149" s="139">
        <f>S149*H149</f>
        <v>0</v>
      </c>
      <c r="AR149" s="140" t="s">
        <v>145</v>
      </c>
      <c r="AT149" s="140" t="s">
        <v>140</v>
      </c>
      <c r="AU149" s="140" t="s">
        <v>84</v>
      </c>
      <c r="AY149" s="14" t="s">
        <v>138</v>
      </c>
      <c r="BE149" s="141">
        <f>IF(N149="základní",J149,0)</f>
        <v>0</v>
      </c>
      <c r="BF149" s="141">
        <f>IF(N149="snížená",J149,0)</f>
        <v>0</v>
      </c>
      <c r="BG149" s="141">
        <f>IF(N149="zákl. přenesená",J149,0)</f>
        <v>0</v>
      </c>
      <c r="BH149" s="141">
        <f>IF(N149="sníž. přenesená",J149,0)</f>
        <v>0</v>
      </c>
      <c r="BI149" s="141">
        <f>IF(N149="nulová",J149,0)</f>
        <v>0</v>
      </c>
      <c r="BJ149" s="14" t="s">
        <v>82</v>
      </c>
      <c r="BK149" s="141">
        <f>ROUND(I149*H149,2)</f>
        <v>0</v>
      </c>
      <c r="BL149" s="14" t="s">
        <v>145</v>
      </c>
      <c r="BM149" s="140" t="s">
        <v>187</v>
      </c>
    </row>
    <row r="150" spans="2:65" s="1" customFormat="1" ht="48">
      <c r="B150" s="29"/>
      <c r="D150" s="142" t="s">
        <v>147</v>
      </c>
      <c r="F150" s="143" t="s">
        <v>188</v>
      </c>
      <c r="I150" s="144"/>
      <c r="L150" s="29"/>
      <c r="M150" s="145"/>
      <c r="T150" s="53"/>
      <c r="AT150" s="14" t="s">
        <v>147</v>
      </c>
      <c r="AU150" s="14" t="s">
        <v>84</v>
      </c>
    </row>
    <row r="151" spans="2:65" s="12" customFormat="1" ht="10.199999999999999">
      <c r="B151" s="147"/>
      <c r="D151" s="142" t="s">
        <v>151</v>
      </c>
      <c r="E151" s="148" t="s">
        <v>1</v>
      </c>
      <c r="F151" s="149" t="s">
        <v>189</v>
      </c>
      <c r="H151" s="150">
        <v>283.95400000000001</v>
      </c>
      <c r="I151" s="151"/>
      <c r="L151" s="147"/>
      <c r="M151" s="152"/>
      <c r="T151" s="153"/>
      <c r="AT151" s="148" t="s">
        <v>151</v>
      </c>
      <c r="AU151" s="148" t="s">
        <v>84</v>
      </c>
      <c r="AV151" s="12" t="s">
        <v>84</v>
      </c>
      <c r="AW151" s="12" t="s">
        <v>31</v>
      </c>
      <c r="AX151" s="12" t="s">
        <v>82</v>
      </c>
      <c r="AY151" s="148" t="s">
        <v>138</v>
      </c>
    </row>
    <row r="152" spans="2:65" s="1" customFormat="1" ht="33" customHeight="1">
      <c r="B152" s="29"/>
      <c r="C152" s="129" t="s">
        <v>190</v>
      </c>
      <c r="D152" s="129" t="s">
        <v>140</v>
      </c>
      <c r="E152" s="130" t="s">
        <v>191</v>
      </c>
      <c r="F152" s="131" t="s">
        <v>192</v>
      </c>
      <c r="G152" s="132" t="s">
        <v>193</v>
      </c>
      <c r="H152" s="133">
        <v>248.46</v>
      </c>
      <c r="I152" s="134"/>
      <c r="J152" s="135">
        <f>ROUND(I152*H152,2)</f>
        <v>0</v>
      </c>
      <c r="K152" s="131" t="s">
        <v>144</v>
      </c>
      <c r="L152" s="29"/>
      <c r="M152" s="136" t="s">
        <v>1</v>
      </c>
      <c r="N152" s="137" t="s">
        <v>39</v>
      </c>
      <c r="P152" s="138">
        <f>O152*H152</f>
        <v>0</v>
      </c>
      <c r="Q152" s="138">
        <v>0</v>
      </c>
      <c r="R152" s="138">
        <f>Q152*H152</f>
        <v>0</v>
      </c>
      <c r="S152" s="138">
        <v>0</v>
      </c>
      <c r="T152" s="139">
        <f>S152*H152</f>
        <v>0</v>
      </c>
      <c r="AR152" s="140" t="s">
        <v>145</v>
      </c>
      <c r="AT152" s="140" t="s">
        <v>140</v>
      </c>
      <c r="AU152" s="140" t="s">
        <v>84</v>
      </c>
      <c r="AY152" s="14" t="s">
        <v>138</v>
      </c>
      <c r="BE152" s="141">
        <f>IF(N152="základní",J152,0)</f>
        <v>0</v>
      </c>
      <c r="BF152" s="141">
        <f>IF(N152="snížená",J152,0)</f>
        <v>0</v>
      </c>
      <c r="BG152" s="141">
        <f>IF(N152="zákl. přenesená",J152,0)</f>
        <v>0</v>
      </c>
      <c r="BH152" s="141">
        <f>IF(N152="sníž. přenesená",J152,0)</f>
        <v>0</v>
      </c>
      <c r="BI152" s="141">
        <f>IF(N152="nulová",J152,0)</f>
        <v>0</v>
      </c>
      <c r="BJ152" s="14" t="s">
        <v>82</v>
      </c>
      <c r="BK152" s="141">
        <f>ROUND(I152*H152,2)</f>
        <v>0</v>
      </c>
      <c r="BL152" s="14" t="s">
        <v>145</v>
      </c>
      <c r="BM152" s="140" t="s">
        <v>194</v>
      </c>
    </row>
    <row r="153" spans="2:65" s="1" customFormat="1" ht="28.8">
      <c r="B153" s="29"/>
      <c r="D153" s="142" t="s">
        <v>147</v>
      </c>
      <c r="F153" s="143" t="s">
        <v>195</v>
      </c>
      <c r="I153" s="144"/>
      <c r="L153" s="29"/>
      <c r="M153" s="145"/>
      <c r="T153" s="53"/>
      <c r="AT153" s="14" t="s">
        <v>147</v>
      </c>
      <c r="AU153" s="14" t="s">
        <v>84</v>
      </c>
    </row>
    <row r="154" spans="2:65" s="12" customFormat="1" ht="10.199999999999999">
      <c r="B154" s="147"/>
      <c r="D154" s="142" t="s">
        <v>151</v>
      </c>
      <c r="E154" s="148" t="s">
        <v>1</v>
      </c>
      <c r="F154" s="149" t="s">
        <v>196</v>
      </c>
      <c r="H154" s="150">
        <v>248.46</v>
      </c>
      <c r="I154" s="151"/>
      <c r="L154" s="147"/>
      <c r="M154" s="152"/>
      <c r="T154" s="153"/>
      <c r="AT154" s="148" t="s">
        <v>151</v>
      </c>
      <c r="AU154" s="148" t="s">
        <v>84</v>
      </c>
      <c r="AV154" s="12" t="s">
        <v>84</v>
      </c>
      <c r="AW154" s="12" t="s">
        <v>31</v>
      </c>
      <c r="AX154" s="12" t="s">
        <v>82</v>
      </c>
      <c r="AY154" s="148" t="s">
        <v>138</v>
      </c>
    </row>
    <row r="155" spans="2:65" s="1" customFormat="1" ht="16.5" customHeight="1">
      <c r="B155" s="29"/>
      <c r="C155" s="129" t="s">
        <v>197</v>
      </c>
      <c r="D155" s="129" t="s">
        <v>140</v>
      </c>
      <c r="E155" s="130" t="s">
        <v>198</v>
      </c>
      <c r="F155" s="131" t="s">
        <v>199</v>
      </c>
      <c r="G155" s="132" t="s">
        <v>175</v>
      </c>
      <c r="H155" s="133">
        <v>141.977</v>
      </c>
      <c r="I155" s="134"/>
      <c r="J155" s="135">
        <f>ROUND(I155*H155,2)</f>
        <v>0</v>
      </c>
      <c r="K155" s="131" t="s">
        <v>144</v>
      </c>
      <c r="L155" s="29"/>
      <c r="M155" s="136" t="s">
        <v>1</v>
      </c>
      <c r="N155" s="137" t="s">
        <v>39</v>
      </c>
      <c r="P155" s="138">
        <f>O155*H155</f>
        <v>0</v>
      </c>
      <c r="Q155" s="138">
        <v>0</v>
      </c>
      <c r="R155" s="138">
        <f>Q155*H155</f>
        <v>0</v>
      </c>
      <c r="S155" s="138">
        <v>0</v>
      </c>
      <c r="T155" s="139">
        <f>S155*H155</f>
        <v>0</v>
      </c>
      <c r="AR155" s="140" t="s">
        <v>145</v>
      </c>
      <c r="AT155" s="140" t="s">
        <v>140</v>
      </c>
      <c r="AU155" s="140" t="s">
        <v>84</v>
      </c>
      <c r="AY155" s="14" t="s">
        <v>138</v>
      </c>
      <c r="BE155" s="141">
        <f>IF(N155="základní",J155,0)</f>
        <v>0</v>
      </c>
      <c r="BF155" s="141">
        <f>IF(N155="snížená",J155,0)</f>
        <v>0</v>
      </c>
      <c r="BG155" s="141">
        <f>IF(N155="zákl. přenesená",J155,0)</f>
        <v>0</v>
      </c>
      <c r="BH155" s="141">
        <f>IF(N155="sníž. přenesená",J155,0)</f>
        <v>0</v>
      </c>
      <c r="BI155" s="141">
        <f>IF(N155="nulová",J155,0)</f>
        <v>0</v>
      </c>
      <c r="BJ155" s="14" t="s">
        <v>82</v>
      </c>
      <c r="BK155" s="141">
        <f>ROUND(I155*H155,2)</f>
        <v>0</v>
      </c>
      <c r="BL155" s="14" t="s">
        <v>145</v>
      </c>
      <c r="BM155" s="140" t="s">
        <v>200</v>
      </c>
    </row>
    <row r="156" spans="2:65" s="1" customFormat="1" ht="19.2">
      <c r="B156" s="29"/>
      <c r="D156" s="142" t="s">
        <v>147</v>
      </c>
      <c r="F156" s="143" t="s">
        <v>201</v>
      </c>
      <c r="I156" s="144"/>
      <c r="L156" s="29"/>
      <c r="M156" s="145"/>
      <c r="T156" s="53"/>
      <c r="AT156" s="14" t="s">
        <v>147</v>
      </c>
      <c r="AU156" s="14" t="s">
        <v>84</v>
      </c>
    </row>
    <row r="157" spans="2:65" s="12" customFormat="1" ht="10.199999999999999">
      <c r="B157" s="147"/>
      <c r="D157" s="142" t="s">
        <v>151</v>
      </c>
      <c r="E157" s="148" t="s">
        <v>1</v>
      </c>
      <c r="F157" s="149" t="s">
        <v>178</v>
      </c>
      <c r="H157" s="150">
        <v>141.977</v>
      </c>
      <c r="I157" s="151"/>
      <c r="L157" s="147"/>
      <c r="M157" s="152"/>
      <c r="T157" s="153"/>
      <c r="AT157" s="148" t="s">
        <v>151</v>
      </c>
      <c r="AU157" s="148" t="s">
        <v>84</v>
      </c>
      <c r="AV157" s="12" t="s">
        <v>84</v>
      </c>
      <c r="AW157" s="12" t="s">
        <v>31</v>
      </c>
      <c r="AX157" s="12" t="s">
        <v>82</v>
      </c>
      <c r="AY157" s="148" t="s">
        <v>138</v>
      </c>
    </row>
    <row r="158" spans="2:65" s="1" customFormat="1" ht="24.15" customHeight="1">
      <c r="B158" s="29"/>
      <c r="C158" s="129" t="s">
        <v>202</v>
      </c>
      <c r="D158" s="129" t="s">
        <v>140</v>
      </c>
      <c r="E158" s="130" t="s">
        <v>203</v>
      </c>
      <c r="F158" s="131" t="s">
        <v>204</v>
      </c>
      <c r="G158" s="132" t="s">
        <v>143</v>
      </c>
      <c r="H158" s="133">
        <v>614.12400000000002</v>
      </c>
      <c r="I158" s="134"/>
      <c r="J158" s="135">
        <f>ROUND(I158*H158,2)</f>
        <v>0</v>
      </c>
      <c r="K158" s="131" t="s">
        <v>144</v>
      </c>
      <c r="L158" s="29"/>
      <c r="M158" s="136" t="s">
        <v>1</v>
      </c>
      <c r="N158" s="137" t="s">
        <v>39</v>
      </c>
      <c r="P158" s="138">
        <f>O158*H158</f>
        <v>0</v>
      </c>
      <c r="Q158" s="138">
        <v>0</v>
      </c>
      <c r="R158" s="138">
        <f>Q158*H158</f>
        <v>0</v>
      </c>
      <c r="S158" s="138">
        <v>0</v>
      </c>
      <c r="T158" s="139">
        <f>S158*H158</f>
        <v>0</v>
      </c>
      <c r="AR158" s="140" t="s">
        <v>145</v>
      </c>
      <c r="AT158" s="140" t="s">
        <v>140</v>
      </c>
      <c r="AU158" s="140" t="s">
        <v>84</v>
      </c>
      <c r="AY158" s="14" t="s">
        <v>138</v>
      </c>
      <c r="BE158" s="141">
        <f>IF(N158="základní",J158,0)</f>
        <v>0</v>
      </c>
      <c r="BF158" s="141">
        <f>IF(N158="snížená",J158,0)</f>
        <v>0</v>
      </c>
      <c r="BG158" s="141">
        <f>IF(N158="zákl. přenesená",J158,0)</f>
        <v>0</v>
      </c>
      <c r="BH158" s="141">
        <f>IF(N158="sníž. přenesená",J158,0)</f>
        <v>0</v>
      </c>
      <c r="BI158" s="141">
        <f>IF(N158="nulová",J158,0)</f>
        <v>0</v>
      </c>
      <c r="BJ158" s="14" t="s">
        <v>82</v>
      </c>
      <c r="BK158" s="141">
        <f>ROUND(I158*H158,2)</f>
        <v>0</v>
      </c>
      <c r="BL158" s="14" t="s">
        <v>145</v>
      </c>
      <c r="BM158" s="140" t="s">
        <v>205</v>
      </c>
    </row>
    <row r="159" spans="2:65" s="1" customFormat="1" ht="19.2">
      <c r="B159" s="29"/>
      <c r="D159" s="142" t="s">
        <v>147</v>
      </c>
      <c r="F159" s="143" t="s">
        <v>206</v>
      </c>
      <c r="I159" s="144"/>
      <c r="L159" s="29"/>
      <c r="M159" s="145"/>
      <c r="T159" s="53"/>
      <c r="AT159" s="14" t="s">
        <v>147</v>
      </c>
      <c r="AU159" s="14" t="s">
        <v>84</v>
      </c>
    </row>
    <row r="160" spans="2:65" s="12" customFormat="1" ht="10.199999999999999">
      <c r="B160" s="147"/>
      <c r="D160" s="142" t="s">
        <v>151</v>
      </c>
      <c r="E160" s="148" t="s">
        <v>1</v>
      </c>
      <c r="F160" s="149" t="s">
        <v>207</v>
      </c>
      <c r="H160" s="150">
        <v>614.12400000000002</v>
      </c>
      <c r="I160" s="151"/>
      <c r="L160" s="147"/>
      <c r="M160" s="152"/>
      <c r="T160" s="153"/>
      <c r="AT160" s="148" t="s">
        <v>151</v>
      </c>
      <c r="AU160" s="148" t="s">
        <v>84</v>
      </c>
      <c r="AV160" s="12" t="s">
        <v>84</v>
      </c>
      <c r="AW160" s="12" t="s">
        <v>31</v>
      </c>
      <c r="AX160" s="12" t="s">
        <v>82</v>
      </c>
      <c r="AY160" s="148" t="s">
        <v>138</v>
      </c>
    </row>
    <row r="161" spans="2:65" s="11" customFormat="1" ht="22.8" customHeight="1">
      <c r="B161" s="117"/>
      <c r="D161" s="118" t="s">
        <v>73</v>
      </c>
      <c r="E161" s="127" t="s">
        <v>84</v>
      </c>
      <c r="F161" s="127" t="s">
        <v>208</v>
      </c>
      <c r="I161" s="120"/>
      <c r="J161" s="128">
        <f>BK161</f>
        <v>0</v>
      </c>
      <c r="L161" s="117"/>
      <c r="M161" s="122"/>
      <c r="P161" s="123">
        <f>SUM(P162:P169)</f>
        <v>0</v>
      </c>
      <c r="R161" s="123">
        <f>SUM(R162:R169)</f>
        <v>0.93881159999999997</v>
      </c>
      <c r="T161" s="124">
        <f>SUM(T162:T169)</f>
        <v>0</v>
      </c>
      <c r="AR161" s="118" t="s">
        <v>82</v>
      </c>
      <c r="AT161" s="125" t="s">
        <v>73</v>
      </c>
      <c r="AU161" s="125" t="s">
        <v>82</v>
      </c>
      <c r="AY161" s="118" t="s">
        <v>138</v>
      </c>
      <c r="BK161" s="126">
        <f>SUM(BK162:BK169)</f>
        <v>0</v>
      </c>
    </row>
    <row r="162" spans="2:65" s="1" customFormat="1" ht="24.15" customHeight="1">
      <c r="B162" s="29"/>
      <c r="C162" s="129" t="s">
        <v>209</v>
      </c>
      <c r="D162" s="129" t="s">
        <v>140</v>
      </c>
      <c r="E162" s="130" t="s">
        <v>210</v>
      </c>
      <c r="F162" s="131" t="s">
        <v>211</v>
      </c>
      <c r="G162" s="132" t="s">
        <v>175</v>
      </c>
      <c r="H162" s="133">
        <v>0.36</v>
      </c>
      <c r="I162" s="134"/>
      <c r="J162" s="135">
        <f>ROUND(I162*H162,2)</f>
        <v>0</v>
      </c>
      <c r="K162" s="131" t="s">
        <v>144</v>
      </c>
      <c r="L162" s="29"/>
      <c r="M162" s="136" t="s">
        <v>1</v>
      </c>
      <c r="N162" s="137" t="s">
        <v>39</v>
      </c>
      <c r="P162" s="138">
        <f>O162*H162</f>
        <v>0</v>
      </c>
      <c r="Q162" s="138">
        <v>2.5018699999999998</v>
      </c>
      <c r="R162" s="138">
        <f>Q162*H162</f>
        <v>0.90067319999999995</v>
      </c>
      <c r="S162" s="138">
        <v>0</v>
      </c>
      <c r="T162" s="139">
        <f>S162*H162</f>
        <v>0</v>
      </c>
      <c r="AR162" s="140" t="s">
        <v>145</v>
      </c>
      <c r="AT162" s="140" t="s">
        <v>140</v>
      </c>
      <c r="AU162" s="140" t="s">
        <v>84</v>
      </c>
      <c r="AY162" s="14" t="s">
        <v>138</v>
      </c>
      <c r="BE162" s="141">
        <f>IF(N162="základní",J162,0)</f>
        <v>0</v>
      </c>
      <c r="BF162" s="141">
        <f>IF(N162="snížená",J162,0)</f>
        <v>0</v>
      </c>
      <c r="BG162" s="141">
        <f>IF(N162="zákl. přenesená",J162,0)</f>
        <v>0</v>
      </c>
      <c r="BH162" s="141">
        <f>IF(N162="sníž. přenesená",J162,0)</f>
        <v>0</v>
      </c>
      <c r="BI162" s="141">
        <f>IF(N162="nulová",J162,0)</f>
        <v>0</v>
      </c>
      <c r="BJ162" s="14" t="s">
        <v>82</v>
      </c>
      <c r="BK162" s="141">
        <f>ROUND(I162*H162,2)</f>
        <v>0</v>
      </c>
      <c r="BL162" s="14" t="s">
        <v>145</v>
      </c>
      <c r="BM162" s="140" t="s">
        <v>212</v>
      </c>
    </row>
    <row r="163" spans="2:65" s="1" customFormat="1" ht="19.2">
      <c r="B163" s="29"/>
      <c r="D163" s="142" t="s">
        <v>147</v>
      </c>
      <c r="F163" s="143" t="s">
        <v>213</v>
      </c>
      <c r="I163" s="144"/>
      <c r="L163" s="29"/>
      <c r="M163" s="145"/>
      <c r="T163" s="53"/>
      <c r="AT163" s="14" t="s">
        <v>147</v>
      </c>
      <c r="AU163" s="14" t="s">
        <v>84</v>
      </c>
    </row>
    <row r="164" spans="2:65" s="1" customFormat="1" ht="28.8">
      <c r="B164" s="29"/>
      <c r="D164" s="142" t="s">
        <v>149</v>
      </c>
      <c r="F164" s="146" t="s">
        <v>214</v>
      </c>
      <c r="I164" s="144"/>
      <c r="L164" s="29"/>
      <c r="M164" s="145"/>
      <c r="T164" s="53"/>
      <c r="AT164" s="14" t="s">
        <v>149</v>
      </c>
      <c r="AU164" s="14" t="s">
        <v>84</v>
      </c>
    </row>
    <row r="165" spans="2:65" s="12" customFormat="1" ht="10.199999999999999">
      <c r="B165" s="147"/>
      <c r="D165" s="142" t="s">
        <v>151</v>
      </c>
      <c r="E165" s="148" t="s">
        <v>1</v>
      </c>
      <c r="F165" s="149" t="s">
        <v>215</v>
      </c>
      <c r="H165" s="150">
        <v>0.36</v>
      </c>
      <c r="I165" s="151"/>
      <c r="L165" s="147"/>
      <c r="M165" s="152"/>
      <c r="T165" s="153"/>
      <c r="AT165" s="148" t="s">
        <v>151</v>
      </c>
      <c r="AU165" s="148" t="s">
        <v>84</v>
      </c>
      <c r="AV165" s="12" t="s">
        <v>84</v>
      </c>
      <c r="AW165" s="12" t="s">
        <v>31</v>
      </c>
      <c r="AX165" s="12" t="s">
        <v>82</v>
      </c>
      <c r="AY165" s="148" t="s">
        <v>138</v>
      </c>
    </row>
    <row r="166" spans="2:65" s="1" customFormat="1" ht="24.15" customHeight="1">
      <c r="B166" s="29"/>
      <c r="C166" s="129" t="s">
        <v>8</v>
      </c>
      <c r="D166" s="129" t="s">
        <v>140</v>
      </c>
      <c r="E166" s="130" t="s">
        <v>216</v>
      </c>
      <c r="F166" s="131" t="s">
        <v>217</v>
      </c>
      <c r="G166" s="132" t="s">
        <v>193</v>
      </c>
      <c r="H166" s="133">
        <v>3.5999999999999997E-2</v>
      </c>
      <c r="I166" s="134"/>
      <c r="J166" s="135">
        <f>ROUND(I166*H166,2)</f>
        <v>0</v>
      </c>
      <c r="K166" s="131" t="s">
        <v>144</v>
      </c>
      <c r="L166" s="29"/>
      <c r="M166" s="136" t="s">
        <v>1</v>
      </c>
      <c r="N166" s="137" t="s">
        <v>39</v>
      </c>
      <c r="P166" s="138">
        <f>O166*H166</f>
        <v>0</v>
      </c>
      <c r="Q166" s="138">
        <v>1.0593999999999999</v>
      </c>
      <c r="R166" s="138">
        <f>Q166*H166</f>
        <v>3.8138399999999996E-2</v>
      </c>
      <c r="S166" s="138">
        <v>0</v>
      </c>
      <c r="T166" s="139">
        <f>S166*H166</f>
        <v>0</v>
      </c>
      <c r="AR166" s="140" t="s">
        <v>145</v>
      </c>
      <c r="AT166" s="140" t="s">
        <v>140</v>
      </c>
      <c r="AU166" s="140" t="s">
        <v>84</v>
      </c>
      <c r="AY166" s="14" t="s">
        <v>138</v>
      </c>
      <c r="BE166" s="141">
        <f>IF(N166="základní",J166,0)</f>
        <v>0</v>
      </c>
      <c r="BF166" s="141">
        <f>IF(N166="snížená",J166,0)</f>
        <v>0</v>
      </c>
      <c r="BG166" s="141">
        <f>IF(N166="zákl. přenesená",J166,0)</f>
        <v>0</v>
      </c>
      <c r="BH166" s="141">
        <f>IF(N166="sníž. přenesená",J166,0)</f>
        <v>0</v>
      </c>
      <c r="BI166" s="141">
        <f>IF(N166="nulová",J166,0)</f>
        <v>0</v>
      </c>
      <c r="BJ166" s="14" t="s">
        <v>82</v>
      </c>
      <c r="BK166" s="141">
        <f>ROUND(I166*H166,2)</f>
        <v>0</v>
      </c>
      <c r="BL166" s="14" t="s">
        <v>145</v>
      </c>
      <c r="BM166" s="140" t="s">
        <v>218</v>
      </c>
    </row>
    <row r="167" spans="2:65" s="1" customFormat="1" ht="38.4">
      <c r="B167" s="29"/>
      <c r="D167" s="142" t="s">
        <v>147</v>
      </c>
      <c r="F167" s="143" t="s">
        <v>219</v>
      </c>
      <c r="I167" s="144"/>
      <c r="L167" s="29"/>
      <c r="M167" s="145"/>
      <c r="T167" s="53"/>
      <c r="AT167" s="14" t="s">
        <v>147</v>
      </c>
      <c r="AU167" s="14" t="s">
        <v>84</v>
      </c>
    </row>
    <row r="168" spans="2:65" s="1" customFormat="1" ht="28.8">
      <c r="B168" s="29"/>
      <c r="D168" s="142" t="s">
        <v>149</v>
      </c>
      <c r="F168" s="146" t="s">
        <v>214</v>
      </c>
      <c r="I168" s="144"/>
      <c r="L168" s="29"/>
      <c r="M168" s="145"/>
      <c r="T168" s="53"/>
      <c r="AT168" s="14" t="s">
        <v>149</v>
      </c>
      <c r="AU168" s="14" t="s">
        <v>84</v>
      </c>
    </row>
    <row r="169" spans="2:65" s="12" customFormat="1" ht="10.199999999999999">
      <c r="B169" s="147"/>
      <c r="D169" s="142" t="s">
        <v>151</v>
      </c>
      <c r="E169" s="148" t="s">
        <v>1</v>
      </c>
      <c r="F169" s="149" t="s">
        <v>220</v>
      </c>
      <c r="H169" s="150">
        <v>3.5999999999999997E-2</v>
      </c>
      <c r="I169" s="151"/>
      <c r="L169" s="147"/>
      <c r="M169" s="152"/>
      <c r="T169" s="153"/>
      <c r="AT169" s="148" t="s">
        <v>151</v>
      </c>
      <c r="AU169" s="148" t="s">
        <v>84</v>
      </c>
      <c r="AV169" s="12" t="s">
        <v>84</v>
      </c>
      <c r="AW169" s="12" t="s">
        <v>31</v>
      </c>
      <c r="AX169" s="12" t="s">
        <v>82</v>
      </c>
      <c r="AY169" s="148" t="s">
        <v>138</v>
      </c>
    </row>
    <row r="170" spans="2:65" s="11" customFormat="1" ht="22.8" customHeight="1">
      <c r="B170" s="117"/>
      <c r="D170" s="118" t="s">
        <v>73</v>
      </c>
      <c r="E170" s="127" t="s">
        <v>159</v>
      </c>
      <c r="F170" s="127" t="s">
        <v>221</v>
      </c>
      <c r="I170" s="120"/>
      <c r="J170" s="128">
        <f>BK170</f>
        <v>0</v>
      </c>
      <c r="L170" s="117"/>
      <c r="M170" s="122"/>
      <c r="P170" s="123">
        <f>SUM(P171:P175)</f>
        <v>0</v>
      </c>
      <c r="R170" s="123">
        <f>SUM(R171:R175)</f>
        <v>2.9637124999999997</v>
      </c>
      <c r="T170" s="124">
        <f>SUM(T171:T175)</f>
        <v>0</v>
      </c>
      <c r="AR170" s="118" t="s">
        <v>82</v>
      </c>
      <c r="AT170" s="125" t="s">
        <v>73</v>
      </c>
      <c r="AU170" s="125" t="s">
        <v>82</v>
      </c>
      <c r="AY170" s="118" t="s">
        <v>138</v>
      </c>
      <c r="BK170" s="126">
        <f>SUM(BK171:BK175)</f>
        <v>0</v>
      </c>
    </row>
    <row r="171" spans="2:65" s="1" customFormat="1" ht="24.15" customHeight="1">
      <c r="B171" s="29"/>
      <c r="C171" s="129" t="s">
        <v>222</v>
      </c>
      <c r="D171" s="129" t="s">
        <v>140</v>
      </c>
      <c r="E171" s="130" t="s">
        <v>223</v>
      </c>
      <c r="F171" s="131" t="s">
        <v>224</v>
      </c>
      <c r="G171" s="132" t="s">
        <v>168</v>
      </c>
      <c r="H171" s="133">
        <v>5</v>
      </c>
      <c r="I171" s="134"/>
      <c r="J171" s="135">
        <f>ROUND(I171*H171,2)</f>
        <v>0</v>
      </c>
      <c r="K171" s="131" t="s">
        <v>144</v>
      </c>
      <c r="L171" s="29"/>
      <c r="M171" s="136" t="s">
        <v>1</v>
      </c>
      <c r="N171" s="137" t="s">
        <v>39</v>
      </c>
      <c r="P171" s="138">
        <f>O171*H171</f>
        <v>0</v>
      </c>
      <c r="Q171" s="138">
        <v>0.24127000000000001</v>
      </c>
      <c r="R171" s="138">
        <f>Q171*H171</f>
        <v>1.20635</v>
      </c>
      <c r="S171" s="138">
        <v>0</v>
      </c>
      <c r="T171" s="139">
        <f>S171*H171</f>
        <v>0</v>
      </c>
      <c r="AR171" s="140" t="s">
        <v>145</v>
      </c>
      <c r="AT171" s="140" t="s">
        <v>140</v>
      </c>
      <c r="AU171" s="140" t="s">
        <v>84</v>
      </c>
      <c r="AY171" s="14" t="s">
        <v>138</v>
      </c>
      <c r="BE171" s="141">
        <f>IF(N171="základní",J171,0)</f>
        <v>0</v>
      </c>
      <c r="BF171" s="141">
        <f>IF(N171="snížená",J171,0)</f>
        <v>0</v>
      </c>
      <c r="BG171" s="141">
        <f>IF(N171="zákl. přenesená",J171,0)</f>
        <v>0</v>
      </c>
      <c r="BH171" s="141">
        <f>IF(N171="sníž. přenesená",J171,0)</f>
        <v>0</v>
      </c>
      <c r="BI171" s="141">
        <f>IF(N171="nulová",J171,0)</f>
        <v>0</v>
      </c>
      <c r="BJ171" s="14" t="s">
        <v>82</v>
      </c>
      <c r="BK171" s="141">
        <f>ROUND(I171*H171,2)</f>
        <v>0</v>
      </c>
      <c r="BL171" s="14" t="s">
        <v>145</v>
      </c>
      <c r="BM171" s="140" t="s">
        <v>225</v>
      </c>
    </row>
    <row r="172" spans="2:65" s="1" customFormat="1" ht="19.2">
      <c r="B172" s="29"/>
      <c r="D172" s="142" t="s">
        <v>147</v>
      </c>
      <c r="F172" s="143" t="s">
        <v>226</v>
      </c>
      <c r="I172" s="144"/>
      <c r="L172" s="29"/>
      <c r="M172" s="145"/>
      <c r="T172" s="53"/>
      <c r="AT172" s="14" t="s">
        <v>147</v>
      </c>
      <c r="AU172" s="14" t="s">
        <v>84</v>
      </c>
    </row>
    <row r="173" spans="2:65" s="1" customFormat="1" ht="24.15" customHeight="1">
      <c r="B173" s="29"/>
      <c r="C173" s="154" t="s">
        <v>227</v>
      </c>
      <c r="D173" s="154" t="s">
        <v>228</v>
      </c>
      <c r="E173" s="155" t="s">
        <v>229</v>
      </c>
      <c r="F173" s="156" t="s">
        <v>230</v>
      </c>
      <c r="G173" s="157" t="s">
        <v>231</v>
      </c>
      <c r="H173" s="158">
        <v>28.574999999999999</v>
      </c>
      <c r="I173" s="159"/>
      <c r="J173" s="160">
        <f>ROUND(I173*H173,2)</f>
        <v>0</v>
      </c>
      <c r="K173" s="156" t="s">
        <v>144</v>
      </c>
      <c r="L173" s="161"/>
      <c r="M173" s="162" t="s">
        <v>1</v>
      </c>
      <c r="N173" s="163" t="s">
        <v>39</v>
      </c>
      <c r="P173" s="138">
        <f>O173*H173</f>
        <v>0</v>
      </c>
      <c r="Q173" s="138">
        <v>6.1499999999999999E-2</v>
      </c>
      <c r="R173" s="138">
        <f>Q173*H173</f>
        <v>1.7573624999999999</v>
      </c>
      <c r="S173" s="138">
        <v>0</v>
      </c>
      <c r="T173" s="139">
        <f>S173*H173</f>
        <v>0</v>
      </c>
      <c r="AR173" s="140" t="s">
        <v>190</v>
      </c>
      <c r="AT173" s="140" t="s">
        <v>228</v>
      </c>
      <c r="AU173" s="140" t="s">
        <v>84</v>
      </c>
      <c r="AY173" s="14" t="s">
        <v>138</v>
      </c>
      <c r="BE173" s="141">
        <f>IF(N173="základní",J173,0)</f>
        <v>0</v>
      </c>
      <c r="BF173" s="141">
        <f>IF(N173="snížená",J173,0)</f>
        <v>0</v>
      </c>
      <c r="BG173" s="141">
        <f>IF(N173="zákl. přenesená",J173,0)</f>
        <v>0</v>
      </c>
      <c r="BH173" s="141">
        <f>IF(N173="sníž. přenesená",J173,0)</f>
        <v>0</v>
      </c>
      <c r="BI173" s="141">
        <f>IF(N173="nulová",J173,0)</f>
        <v>0</v>
      </c>
      <c r="BJ173" s="14" t="s">
        <v>82</v>
      </c>
      <c r="BK173" s="141">
        <f>ROUND(I173*H173,2)</f>
        <v>0</v>
      </c>
      <c r="BL173" s="14" t="s">
        <v>145</v>
      </c>
      <c r="BM173" s="140" t="s">
        <v>232</v>
      </c>
    </row>
    <row r="174" spans="2:65" s="1" customFormat="1" ht="19.2">
      <c r="B174" s="29"/>
      <c r="D174" s="142" t="s">
        <v>147</v>
      </c>
      <c r="F174" s="143" t="s">
        <v>230</v>
      </c>
      <c r="I174" s="144"/>
      <c r="L174" s="29"/>
      <c r="M174" s="145"/>
      <c r="T174" s="53"/>
      <c r="AT174" s="14" t="s">
        <v>147</v>
      </c>
      <c r="AU174" s="14" t="s">
        <v>84</v>
      </c>
    </row>
    <row r="175" spans="2:65" s="12" customFormat="1" ht="10.199999999999999">
      <c r="B175" s="147"/>
      <c r="D175" s="142" t="s">
        <v>151</v>
      </c>
      <c r="F175" s="149" t="s">
        <v>233</v>
      </c>
      <c r="H175" s="150">
        <v>28.574999999999999</v>
      </c>
      <c r="I175" s="151"/>
      <c r="L175" s="147"/>
      <c r="M175" s="152"/>
      <c r="T175" s="153"/>
      <c r="AT175" s="148" t="s">
        <v>151</v>
      </c>
      <c r="AU175" s="148" t="s">
        <v>84</v>
      </c>
      <c r="AV175" s="12" t="s">
        <v>84</v>
      </c>
      <c r="AW175" s="12" t="s">
        <v>4</v>
      </c>
      <c r="AX175" s="12" t="s">
        <v>82</v>
      </c>
      <c r="AY175" s="148" t="s">
        <v>138</v>
      </c>
    </row>
    <row r="176" spans="2:65" s="11" customFormat="1" ht="22.8" customHeight="1">
      <c r="B176" s="117"/>
      <c r="D176" s="118" t="s">
        <v>73</v>
      </c>
      <c r="E176" s="127" t="s">
        <v>145</v>
      </c>
      <c r="F176" s="127" t="s">
        <v>234</v>
      </c>
      <c r="I176" s="120"/>
      <c r="J176" s="128">
        <f>BK176</f>
        <v>0</v>
      </c>
      <c r="L176" s="117"/>
      <c r="M176" s="122"/>
      <c r="P176" s="123">
        <f>SUM(P177:P184)</f>
        <v>0</v>
      </c>
      <c r="R176" s="123">
        <f>SUM(R177:R184)</f>
        <v>1.8868199999999998E-2</v>
      </c>
      <c r="T176" s="124">
        <f>SUM(T177:T184)</f>
        <v>0</v>
      </c>
      <c r="AR176" s="118" t="s">
        <v>82</v>
      </c>
      <c r="AT176" s="125" t="s">
        <v>73</v>
      </c>
      <c r="AU176" s="125" t="s">
        <v>82</v>
      </c>
      <c r="AY176" s="118" t="s">
        <v>138</v>
      </c>
      <c r="BK176" s="126">
        <f>SUM(BK177:BK184)</f>
        <v>0</v>
      </c>
    </row>
    <row r="177" spans="2:65" s="1" customFormat="1" ht="24.15" customHeight="1">
      <c r="B177" s="29"/>
      <c r="C177" s="129" t="s">
        <v>235</v>
      </c>
      <c r="D177" s="129" t="s">
        <v>140</v>
      </c>
      <c r="E177" s="130" t="s">
        <v>236</v>
      </c>
      <c r="F177" s="131" t="s">
        <v>237</v>
      </c>
      <c r="G177" s="132" t="s">
        <v>143</v>
      </c>
      <c r="H177" s="133">
        <v>3.54</v>
      </c>
      <c r="I177" s="134"/>
      <c r="J177" s="135">
        <f>ROUND(I177*H177,2)</f>
        <v>0</v>
      </c>
      <c r="K177" s="131" t="s">
        <v>144</v>
      </c>
      <c r="L177" s="29"/>
      <c r="M177" s="136" t="s">
        <v>1</v>
      </c>
      <c r="N177" s="137" t="s">
        <v>39</v>
      </c>
      <c r="P177" s="138">
        <f>O177*H177</f>
        <v>0</v>
      </c>
      <c r="Q177" s="138">
        <v>5.3299999999999997E-3</v>
      </c>
      <c r="R177" s="138">
        <f>Q177*H177</f>
        <v>1.8868199999999998E-2</v>
      </c>
      <c r="S177" s="138">
        <v>0</v>
      </c>
      <c r="T177" s="139">
        <f>S177*H177</f>
        <v>0</v>
      </c>
      <c r="AR177" s="140" t="s">
        <v>145</v>
      </c>
      <c r="AT177" s="140" t="s">
        <v>140</v>
      </c>
      <c r="AU177" s="140" t="s">
        <v>84</v>
      </c>
      <c r="AY177" s="14" t="s">
        <v>138</v>
      </c>
      <c r="BE177" s="141">
        <f>IF(N177="základní",J177,0)</f>
        <v>0</v>
      </c>
      <c r="BF177" s="141">
        <f>IF(N177="snížená",J177,0)</f>
        <v>0</v>
      </c>
      <c r="BG177" s="141">
        <f>IF(N177="zákl. přenesená",J177,0)</f>
        <v>0</v>
      </c>
      <c r="BH177" s="141">
        <f>IF(N177="sníž. přenesená",J177,0)</f>
        <v>0</v>
      </c>
      <c r="BI177" s="141">
        <f>IF(N177="nulová",J177,0)</f>
        <v>0</v>
      </c>
      <c r="BJ177" s="14" t="s">
        <v>82</v>
      </c>
      <c r="BK177" s="141">
        <f>ROUND(I177*H177,2)</f>
        <v>0</v>
      </c>
      <c r="BL177" s="14" t="s">
        <v>145</v>
      </c>
      <c r="BM177" s="140" t="s">
        <v>238</v>
      </c>
    </row>
    <row r="178" spans="2:65" s="1" customFormat="1" ht="19.2">
      <c r="B178" s="29"/>
      <c r="D178" s="142" t="s">
        <v>147</v>
      </c>
      <c r="F178" s="143" t="s">
        <v>239</v>
      </c>
      <c r="I178" s="144"/>
      <c r="L178" s="29"/>
      <c r="M178" s="145"/>
      <c r="T178" s="53"/>
      <c r="AT178" s="14" t="s">
        <v>147</v>
      </c>
      <c r="AU178" s="14" t="s">
        <v>84</v>
      </c>
    </row>
    <row r="179" spans="2:65" s="1" customFormat="1" ht="28.8">
      <c r="B179" s="29"/>
      <c r="D179" s="142" t="s">
        <v>149</v>
      </c>
      <c r="F179" s="146" t="s">
        <v>214</v>
      </c>
      <c r="I179" s="144"/>
      <c r="L179" s="29"/>
      <c r="M179" s="145"/>
      <c r="T179" s="53"/>
      <c r="AT179" s="14" t="s">
        <v>149</v>
      </c>
      <c r="AU179" s="14" t="s">
        <v>84</v>
      </c>
    </row>
    <row r="180" spans="2:65" s="12" customFormat="1" ht="10.199999999999999">
      <c r="B180" s="147"/>
      <c r="D180" s="142" t="s">
        <v>151</v>
      </c>
      <c r="E180" s="148" t="s">
        <v>1</v>
      </c>
      <c r="F180" s="149" t="s">
        <v>240</v>
      </c>
      <c r="H180" s="150">
        <v>3.54</v>
      </c>
      <c r="I180" s="151"/>
      <c r="L180" s="147"/>
      <c r="M180" s="152"/>
      <c r="T180" s="153"/>
      <c r="AT180" s="148" t="s">
        <v>151</v>
      </c>
      <c r="AU180" s="148" t="s">
        <v>84</v>
      </c>
      <c r="AV180" s="12" t="s">
        <v>84</v>
      </c>
      <c r="AW180" s="12" t="s">
        <v>31</v>
      </c>
      <c r="AX180" s="12" t="s">
        <v>82</v>
      </c>
      <c r="AY180" s="148" t="s">
        <v>138</v>
      </c>
    </row>
    <row r="181" spans="2:65" s="1" customFormat="1" ht="24.15" customHeight="1">
      <c r="B181" s="29"/>
      <c r="C181" s="129" t="s">
        <v>241</v>
      </c>
      <c r="D181" s="129" t="s">
        <v>140</v>
      </c>
      <c r="E181" s="130" t="s">
        <v>242</v>
      </c>
      <c r="F181" s="131" t="s">
        <v>243</v>
      </c>
      <c r="G181" s="132" t="s">
        <v>143</v>
      </c>
      <c r="H181" s="133">
        <v>3.54</v>
      </c>
      <c r="I181" s="134"/>
      <c r="J181" s="135">
        <f>ROUND(I181*H181,2)</f>
        <v>0</v>
      </c>
      <c r="K181" s="131" t="s">
        <v>144</v>
      </c>
      <c r="L181" s="29"/>
      <c r="M181" s="136" t="s">
        <v>1</v>
      </c>
      <c r="N181" s="137" t="s">
        <v>39</v>
      </c>
      <c r="P181" s="138">
        <f>O181*H181</f>
        <v>0</v>
      </c>
      <c r="Q181" s="138">
        <v>0</v>
      </c>
      <c r="R181" s="138">
        <f>Q181*H181</f>
        <v>0</v>
      </c>
      <c r="S181" s="138">
        <v>0</v>
      </c>
      <c r="T181" s="139">
        <f>S181*H181</f>
        <v>0</v>
      </c>
      <c r="AR181" s="140" t="s">
        <v>145</v>
      </c>
      <c r="AT181" s="140" t="s">
        <v>140</v>
      </c>
      <c r="AU181" s="140" t="s">
        <v>84</v>
      </c>
      <c r="AY181" s="14" t="s">
        <v>138</v>
      </c>
      <c r="BE181" s="141">
        <f>IF(N181="základní",J181,0)</f>
        <v>0</v>
      </c>
      <c r="BF181" s="141">
        <f>IF(N181="snížená",J181,0)</f>
        <v>0</v>
      </c>
      <c r="BG181" s="141">
        <f>IF(N181="zákl. přenesená",J181,0)</f>
        <v>0</v>
      </c>
      <c r="BH181" s="141">
        <f>IF(N181="sníž. přenesená",J181,0)</f>
        <v>0</v>
      </c>
      <c r="BI181" s="141">
        <f>IF(N181="nulová",J181,0)</f>
        <v>0</v>
      </c>
      <c r="BJ181" s="14" t="s">
        <v>82</v>
      </c>
      <c r="BK181" s="141">
        <f>ROUND(I181*H181,2)</f>
        <v>0</v>
      </c>
      <c r="BL181" s="14" t="s">
        <v>145</v>
      </c>
      <c r="BM181" s="140" t="s">
        <v>244</v>
      </c>
    </row>
    <row r="182" spans="2:65" s="1" customFormat="1" ht="19.2">
      <c r="B182" s="29"/>
      <c r="D182" s="142" t="s">
        <v>147</v>
      </c>
      <c r="F182" s="143" t="s">
        <v>245</v>
      </c>
      <c r="I182" s="144"/>
      <c r="L182" s="29"/>
      <c r="M182" s="145"/>
      <c r="T182" s="53"/>
      <c r="AT182" s="14" t="s">
        <v>147</v>
      </c>
      <c r="AU182" s="14" t="s">
        <v>84</v>
      </c>
    </row>
    <row r="183" spans="2:65" s="1" customFormat="1" ht="28.8">
      <c r="B183" s="29"/>
      <c r="D183" s="142" t="s">
        <v>149</v>
      </c>
      <c r="F183" s="146" t="s">
        <v>214</v>
      </c>
      <c r="I183" s="144"/>
      <c r="L183" s="29"/>
      <c r="M183" s="145"/>
      <c r="T183" s="53"/>
      <c r="AT183" s="14" t="s">
        <v>149</v>
      </c>
      <c r="AU183" s="14" t="s">
        <v>84</v>
      </c>
    </row>
    <row r="184" spans="2:65" s="12" customFormat="1" ht="10.199999999999999">
      <c r="B184" s="147"/>
      <c r="D184" s="142" t="s">
        <v>151</v>
      </c>
      <c r="E184" s="148" t="s">
        <v>1</v>
      </c>
      <c r="F184" s="149" t="s">
        <v>240</v>
      </c>
      <c r="H184" s="150">
        <v>3.54</v>
      </c>
      <c r="I184" s="151"/>
      <c r="L184" s="147"/>
      <c r="M184" s="152"/>
      <c r="T184" s="153"/>
      <c r="AT184" s="148" t="s">
        <v>151</v>
      </c>
      <c r="AU184" s="148" t="s">
        <v>84</v>
      </c>
      <c r="AV184" s="12" t="s">
        <v>84</v>
      </c>
      <c r="AW184" s="12" t="s">
        <v>31</v>
      </c>
      <c r="AX184" s="12" t="s">
        <v>82</v>
      </c>
      <c r="AY184" s="148" t="s">
        <v>138</v>
      </c>
    </row>
    <row r="185" spans="2:65" s="11" customFormat="1" ht="22.8" customHeight="1">
      <c r="B185" s="117"/>
      <c r="D185" s="118" t="s">
        <v>73</v>
      </c>
      <c r="E185" s="127" t="s">
        <v>172</v>
      </c>
      <c r="F185" s="127" t="s">
        <v>246</v>
      </c>
      <c r="I185" s="120"/>
      <c r="J185" s="128">
        <f>BK185</f>
        <v>0</v>
      </c>
      <c r="L185" s="117"/>
      <c r="M185" s="122"/>
      <c r="P185" s="123">
        <f>SUM(P186:P217)</f>
        <v>0</v>
      </c>
      <c r="R185" s="123">
        <f>SUM(R186:R217)</f>
        <v>508.10560199999998</v>
      </c>
      <c r="T185" s="124">
        <f>SUM(T186:T217)</f>
        <v>0</v>
      </c>
      <c r="AR185" s="118" t="s">
        <v>82</v>
      </c>
      <c r="AT185" s="125" t="s">
        <v>73</v>
      </c>
      <c r="AU185" s="125" t="s">
        <v>82</v>
      </c>
      <c r="AY185" s="118" t="s">
        <v>138</v>
      </c>
      <c r="BK185" s="126">
        <f>SUM(BK186:BK217)</f>
        <v>0</v>
      </c>
    </row>
    <row r="186" spans="2:65" s="1" customFormat="1" ht="21.75" customHeight="1">
      <c r="B186" s="29"/>
      <c r="C186" s="129" t="s">
        <v>247</v>
      </c>
      <c r="D186" s="129" t="s">
        <v>140</v>
      </c>
      <c r="E186" s="130" t="s">
        <v>248</v>
      </c>
      <c r="F186" s="131" t="s">
        <v>249</v>
      </c>
      <c r="G186" s="132" t="s">
        <v>143</v>
      </c>
      <c r="H186" s="133">
        <v>709.61</v>
      </c>
      <c r="I186" s="134"/>
      <c r="J186" s="135">
        <f>ROUND(I186*H186,2)</f>
        <v>0</v>
      </c>
      <c r="K186" s="131" t="s">
        <v>144</v>
      </c>
      <c r="L186" s="29"/>
      <c r="M186" s="136" t="s">
        <v>1</v>
      </c>
      <c r="N186" s="137" t="s">
        <v>39</v>
      </c>
      <c r="P186" s="138">
        <f>O186*H186</f>
        <v>0</v>
      </c>
      <c r="Q186" s="138">
        <v>0.34499999999999997</v>
      </c>
      <c r="R186" s="138">
        <f>Q186*H186</f>
        <v>244.81545</v>
      </c>
      <c r="S186" s="138">
        <v>0</v>
      </c>
      <c r="T186" s="139">
        <f>S186*H186</f>
        <v>0</v>
      </c>
      <c r="AR186" s="140" t="s">
        <v>145</v>
      </c>
      <c r="AT186" s="140" t="s">
        <v>140</v>
      </c>
      <c r="AU186" s="140" t="s">
        <v>84</v>
      </c>
      <c r="AY186" s="14" t="s">
        <v>138</v>
      </c>
      <c r="BE186" s="141">
        <f>IF(N186="základní",J186,0)</f>
        <v>0</v>
      </c>
      <c r="BF186" s="141">
        <f>IF(N186="snížená",J186,0)</f>
        <v>0</v>
      </c>
      <c r="BG186" s="141">
        <f>IF(N186="zákl. přenesená",J186,0)</f>
        <v>0</v>
      </c>
      <c r="BH186" s="141">
        <f>IF(N186="sníž. přenesená",J186,0)</f>
        <v>0</v>
      </c>
      <c r="BI186" s="141">
        <f>IF(N186="nulová",J186,0)</f>
        <v>0</v>
      </c>
      <c r="BJ186" s="14" t="s">
        <v>82</v>
      </c>
      <c r="BK186" s="141">
        <f>ROUND(I186*H186,2)</f>
        <v>0</v>
      </c>
      <c r="BL186" s="14" t="s">
        <v>145</v>
      </c>
      <c r="BM186" s="140" t="s">
        <v>250</v>
      </c>
    </row>
    <row r="187" spans="2:65" s="1" customFormat="1" ht="19.2">
      <c r="B187" s="29"/>
      <c r="D187" s="142" t="s">
        <v>147</v>
      </c>
      <c r="F187" s="143" t="s">
        <v>251</v>
      </c>
      <c r="I187" s="144"/>
      <c r="L187" s="29"/>
      <c r="M187" s="145"/>
      <c r="T187" s="53"/>
      <c r="AT187" s="14" t="s">
        <v>147</v>
      </c>
      <c r="AU187" s="14" t="s">
        <v>84</v>
      </c>
    </row>
    <row r="188" spans="2:65" s="12" customFormat="1" ht="10.199999999999999">
      <c r="B188" s="147"/>
      <c r="D188" s="142" t="s">
        <v>151</v>
      </c>
      <c r="E188" s="148" t="s">
        <v>1</v>
      </c>
      <c r="F188" s="149" t="s">
        <v>252</v>
      </c>
      <c r="H188" s="150">
        <v>709.61</v>
      </c>
      <c r="I188" s="151"/>
      <c r="L188" s="147"/>
      <c r="M188" s="152"/>
      <c r="T188" s="153"/>
      <c r="AT188" s="148" t="s">
        <v>151</v>
      </c>
      <c r="AU188" s="148" t="s">
        <v>84</v>
      </c>
      <c r="AV188" s="12" t="s">
        <v>84</v>
      </c>
      <c r="AW188" s="12" t="s">
        <v>31</v>
      </c>
      <c r="AX188" s="12" t="s">
        <v>82</v>
      </c>
      <c r="AY188" s="148" t="s">
        <v>138</v>
      </c>
    </row>
    <row r="189" spans="2:65" s="1" customFormat="1" ht="21.75" customHeight="1">
      <c r="B189" s="29"/>
      <c r="C189" s="129" t="s">
        <v>253</v>
      </c>
      <c r="D189" s="129" t="s">
        <v>140</v>
      </c>
      <c r="E189" s="130" t="s">
        <v>254</v>
      </c>
      <c r="F189" s="131" t="s">
        <v>255</v>
      </c>
      <c r="G189" s="132" t="s">
        <v>143</v>
      </c>
      <c r="H189" s="133">
        <v>92.42</v>
      </c>
      <c r="I189" s="134"/>
      <c r="J189" s="135">
        <f>ROUND(I189*H189,2)</f>
        <v>0</v>
      </c>
      <c r="K189" s="131" t="s">
        <v>144</v>
      </c>
      <c r="L189" s="29"/>
      <c r="M189" s="136" t="s">
        <v>1</v>
      </c>
      <c r="N189" s="137" t="s">
        <v>39</v>
      </c>
      <c r="P189" s="138">
        <f>O189*H189</f>
        <v>0</v>
      </c>
      <c r="Q189" s="138">
        <v>0.57499999999999996</v>
      </c>
      <c r="R189" s="138">
        <f>Q189*H189</f>
        <v>53.141499999999994</v>
      </c>
      <c r="S189" s="138">
        <v>0</v>
      </c>
      <c r="T189" s="139">
        <f>S189*H189</f>
        <v>0</v>
      </c>
      <c r="AR189" s="140" t="s">
        <v>145</v>
      </c>
      <c r="AT189" s="140" t="s">
        <v>140</v>
      </c>
      <c r="AU189" s="140" t="s">
        <v>84</v>
      </c>
      <c r="AY189" s="14" t="s">
        <v>138</v>
      </c>
      <c r="BE189" s="141">
        <f>IF(N189="základní",J189,0)</f>
        <v>0</v>
      </c>
      <c r="BF189" s="141">
        <f>IF(N189="snížená",J189,0)</f>
        <v>0</v>
      </c>
      <c r="BG189" s="141">
        <f>IF(N189="zákl. přenesená",J189,0)</f>
        <v>0</v>
      </c>
      <c r="BH189" s="141">
        <f>IF(N189="sníž. přenesená",J189,0)</f>
        <v>0</v>
      </c>
      <c r="BI189" s="141">
        <f>IF(N189="nulová",J189,0)</f>
        <v>0</v>
      </c>
      <c r="BJ189" s="14" t="s">
        <v>82</v>
      </c>
      <c r="BK189" s="141">
        <f>ROUND(I189*H189,2)</f>
        <v>0</v>
      </c>
      <c r="BL189" s="14" t="s">
        <v>145</v>
      </c>
      <c r="BM189" s="140" t="s">
        <v>256</v>
      </c>
    </row>
    <row r="190" spans="2:65" s="1" customFormat="1" ht="19.2">
      <c r="B190" s="29"/>
      <c r="D190" s="142" t="s">
        <v>147</v>
      </c>
      <c r="F190" s="143" t="s">
        <v>257</v>
      </c>
      <c r="I190" s="144"/>
      <c r="L190" s="29"/>
      <c r="M190" s="145"/>
      <c r="T190" s="53"/>
      <c r="AT190" s="14" t="s">
        <v>147</v>
      </c>
      <c r="AU190" s="14" t="s">
        <v>84</v>
      </c>
    </row>
    <row r="191" spans="2:65" s="1" customFormat="1" ht="38.4">
      <c r="B191" s="29"/>
      <c r="D191" s="142" t="s">
        <v>149</v>
      </c>
      <c r="F191" s="146" t="s">
        <v>258</v>
      </c>
      <c r="I191" s="144"/>
      <c r="L191" s="29"/>
      <c r="M191" s="145"/>
      <c r="T191" s="53"/>
      <c r="AT191" s="14" t="s">
        <v>149</v>
      </c>
      <c r="AU191" s="14" t="s">
        <v>84</v>
      </c>
    </row>
    <row r="192" spans="2:65" s="12" customFormat="1" ht="10.199999999999999">
      <c r="B192" s="147"/>
      <c r="D192" s="142" t="s">
        <v>151</v>
      </c>
      <c r="E192" s="148" t="s">
        <v>1</v>
      </c>
      <c r="F192" s="149" t="s">
        <v>259</v>
      </c>
      <c r="H192" s="150">
        <v>92.42</v>
      </c>
      <c r="I192" s="151"/>
      <c r="L192" s="147"/>
      <c r="M192" s="152"/>
      <c r="T192" s="153"/>
      <c r="AT192" s="148" t="s">
        <v>151</v>
      </c>
      <c r="AU192" s="148" t="s">
        <v>84</v>
      </c>
      <c r="AV192" s="12" t="s">
        <v>84</v>
      </c>
      <c r="AW192" s="12" t="s">
        <v>31</v>
      </c>
      <c r="AX192" s="12" t="s">
        <v>82</v>
      </c>
      <c r="AY192" s="148" t="s">
        <v>138</v>
      </c>
    </row>
    <row r="193" spans="2:65" s="1" customFormat="1" ht="37.799999999999997" customHeight="1">
      <c r="B193" s="29"/>
      <c r="C193" s="129" t="s">
        <v>260</v>
      </c>
      <c r="D193" s="129" t="s">
        <v>140</v>
      </c>
      <c r="E193" s="130" t="s">
        <v>261</v>
      </c>
      <c r="F193" s="131" t="s">
        <v>262</v>
      </c>
      <c r="G193" s="132" t="s">
        <v>143</v>
      </c>
      <c r="H193" s="133">
        <v>220.43</v>
      </c>
      <c r="I193" s="134"/>
      <c r="J193" s="135">
        <f>ROUND(I193*H193,2)</f>
        <v>0</v>
      </c>
      <c r="K193" s="131" t="s">
        <v>144</v>
      </c>
      <c r="L193" s="29"/>
      <c r="M193" s="136" t="s">
        <v>1</v>
      </c>
      <c r="N193" s="137" t="s">
        <v>39</v>
      </c>
      <c r="P193" s="138">
        <f>O193*H193</f>
        <v>0</v>
      </c>
      <c r="Q193" s="138">
        <v>0.26375999999999999</v>
      </c>
      <c r="R193" s="138">
        <f>Q193*H193</f>
        <v>58.140616800000004</v>
      </c>
      <c r="S193" s="138">
        <v>0</v>
      </c>
      <c r="T193" s="139">
        <f>S193*H193</f>
        <v>0</v>
      </c>
      <c r="AR193" s="140" t="s">
        <v>145</v>
      </c>
      <c r="AT193" s="140" t="s">
        <v>140</v>
      </c>
      <c r="AU193" s="140" t="s">
        <v>84</v>
      </c>
      <c r="AY193" s="14" t="s">
        <v>138</v>
      </c>
      <c r="BE193" s="141">
        <f>IF(N193="základní",J193,0)</f>
        <v>0</v>
      </c>
      <c r="BF193" s="141">
        <f>IF(N193="snížená",J193,0)</f>
        <v>0</v>
      </c>
      <c r="BG193" s="141">
        <f>IF(N193="zákl. přenesená",J193,0)</f>
        <v>0</v>
      </c>
      <c r="BH193" s="141">
        <f>IF(N193="sníž. přenesená",J193,0)</f>
        <v>0</v>
      </c>
      <c r="BI193" s="141">
        <f>IF(N193="nulová",J193,0)</f>
        <v>0</v>
      </c>
      <c r="BJ193" s="14" t="s">
        <v>82</v>
      </c>
      <c r="BK193" s="141">
        <f>ROUND(I193*H193,2)</f>
        <v>0</v>
      </c>
      <c r="BL193" s="14" t="s">
        <v>145</v>
      </c>
      <c r="BM193" s="140" t="s">
        <v>263</v>
      </c>
    </row>
    <row r="194" spans="2:65" s="1" customFormat="1" ht="28.8">
      <c r="B194" s="29"/>
      <c r="D194" s="142" t="s">
        <v>147</v>
      </c>
      <c r="F194" s="143" t="s">
        <v>264</v>
      </c>
      <c r="I194" s="144"/>
      <c r="L194" s="29"/>
      <c r="M194" s="145"/>
      <c r="T194" s="53"/>
      <c r="AT194" s="14" t="s">
        <v>147</v>
      </c>
      <c r="AU194" s="14" t="s">
        <v>84</v>
      </c>
    </row>
    <row r="195" spans="2:65" s="12" customFormat="1" ht="10.199999999999999">
      <c r="B195" s="147"/>
      <c r="D195" s="142" t="s">
        <v>151</v>
      </c>
      <c r="E195" s="148" t="s">
        <v>1</v>
      </c>
      <c r="F195" s="149" t="s">
        <v>265</v>
      </c>
      <c r="H195" s="150">
        <v>220.43</v>
      </c>
      <c r="I195" s="151"/>
      <c r="L195" s="147"/>
      <c r="M195" s="152"/>
      <c r="T195" s="153"/>
      <c r="AT195" s="148" t="s">
        <v>151</v>
      </c>
      <c r="AU195" s="148" t="s">
        <v>84</v>
      </c>
      <c r="AV195" s="12" t="s">
        <v>84</v>
      </c>
      <c r="AW195" s="12" t="s">
        <v>31</v>
      </c>
      <c r="AX195" s="12" t="s">
        <v>82</v>
      </c>
      <c r="AY195" s="148" t="s">
        <v>138</v>
      </c>
    </row>
    <row r="196" spans="2:65" s="1" customFormat="1" ht="33" customHeight="1">
      <c r="B196" s="29"/>
      <c r="C196" s="129" t="s">
        <v>266</v>
      </c>
      <c r="D196" s="129" t="s">
        <v>140</v>
      </c>
      <c r="E196" s="130" t="s">
        <v>267</v>
      </c>
      <c r="F196" s="131" t="s">
        <v>268</v>
      </c>
      <c r="G196" s="132" t="s">
        <v>143</v>
      </c>
      <c r="H196" s="133">
        <v>220.43</v>
      </c>
      <c r="I196" s="134"/>
      <c r="J196" s="135">
        <f>ROUND(I196*H196,2)</f>
        <v>0</v>
      </c>
      <c r="K196" s="131" t="s">
        <v>144</v>
      </c>
      <c r="L196" s="29"/>
      <c r="M196" s="136" t="s">
        <v>1</v>
      </c>
      <c r="N196" s="137" t="s">
        <v>39</v>
      </c>
      <c r="P196" s="138">
        <f>O196*H196</f>
        <v>0</v>
      </c>
      <c r="Q196" s="138">
        <v>0.12966</v>
      </c>
      <c r="R196" s="138">
        <f>Q196*H196</f>
        <v>28.5809538</v>
      </c>
      <c r="S196" s="138">
        <v>0</v>
      </c>
      <c r="T196" s="139">
        <f>S196*H196</f>
        <v>0</v>
      </c>
      <c r="AR196" s="140" t="s">
        <v>145</v>
      </c>
      <c r="AT196" s="140" t="s">
        <v>140</v>
      </c>
      <c r="AU196" s="140" t="s">
        <v>84</v>
      </c>
      <c r="AY196" s="14" t="s">
        <v>138</v>
      </c>
      <c r="BE196" s="141">
        <f>IF(N196="základní",J196,0)</f>
        <v>0</v>
      </c>
      <c r="BF196" s="141">
        <f>IF(N196="snížená",J196,0)</f>
        <v>0</v>
      </c>
      <c r="BG196" s="141">
        <f>IF(N196="zákl. přenesená",J196,0)</f>
        <v>0</v>
      </c>
      <c r="BH196" s="141">
        <f>IF(N196="sníž. přenesená",J196,0)</f>
        <v>0</v>
      </c>
      <c r="BI196" s="141">
        <f>IF(N196="nulová",J196,0)</f>
        <v>0</v>
      </c>
      <c r="BJ196" s="14" t="s">
        <v>82</v>
      </c>
      <c r="BK196" s="141">
        <f>ROUND(I196*H196,2)</f>
        <v>0</v>
      </c>
      <c r="BL196" s="14" t="s">
        <v>145</v>
      </c>
      <c r="BM196" s="140" t="s">
        <v>269</v>
      </c>
    </row>
    <row r="197" spans="2:65" s="1" customFormat="1" ht="28.8">
      <c r="B197" s="29"/>
      <c r="D197" s="142" t="s">
        <v>147</v>
      </c>
      <c r="F197" s="143" t="s">
        <v>270</v>
      </c>
      <c r="I197" s="144"/>
      <c r="L197" s="29"/>
      <c r="M197" s="145"/>
      <c r="T197" s="53"/>
      <c r="AT197" s="14" t="s">
        <v>147</v>
      </c>
      <c r="AU197" s="14" t="s">
        <v>84</v>
      </c>
    </row>
    <row r="198" spans="2:65" s="12" customFormat="1" ht="10.199999999999999">
      <c r="B198" s="147"/>
      <c r="D198" s="142" t="s">
        <v>151</v>
      </c>
      <c r="E198" s="148" t="s">
        <v>1</v>
      </c>
      <c r="F198" s="149" t="s">
        <v>265</v>
      </c>
      <c r="H198" s="150">
        <v>220.43</v>
      </c>
      <c r="I198" s="151"/>
      <c r="L198" s="147"/>
      <c r="M198" s="152"/>
      <c r="T198" s="153"/>
      <c r="AT198" s="148" t="s">
        <v>151</v>
      </c>
      <c r="AU198" s="148" t="s">
        <v>84</v>
      </c>
      <c r="AV198" s="12" t="s">
        <v>84</v>
      </c>
      <c r="AW198" s="12" t="s">
        <v>31</v>
      </c>
      <c r="AX198" s="12" t="s">
        <v>82</v>
      </c>
      <c r="AY198" s="148" t="s">
        <v>138</v>
      </c>
    </row>
    <row r="199" spans="2:65" s="1" customFormat="1" ht="33" customHeight="1">
      <c r="B199" s="29"/>
      <c r="C199" s="129" t="s">
        <v>7</v>
      </c>
      <c r="D199" s="129" t="s">
        <v>140</v>
      </c>
      <c r="E199" s="130" t="s">
        <v>271</v>
      </c>
      <c r="F199" s="131" t="s">
        <v>272</v>
      </c>
      <c r="G199" s="132" t="s">
        <v>143</v>
      </c>
      <c r="H199" s="133">
        <v>522.35</v>
      </c>
      <c r="I199" s="134"/>
      <c r="J199" s="135">
        <f>ROUND(I199*H199,2)</f>
        <v>0</v>
      </c>
      <c r="K199" s="131" t="s">
        <v>144</v>
      </c>
      <c r="L199" s="29"/>
      <c r="M199" s="136" t="s">
        <v>1</v>
      </c>
      <c r="N199" s="137" t="s">
        <v>39</v>
      </c>
      <c r="P199" s="138">
        <f>O199*H199</f>
        <v>0</v>
      </c>
      <c r="Q199" s="138">
        <v>8.9219999999999994E-2</v>
      </c>
      <c r="R199" s="138">
        <f>Q199*H199</f>
        <v>46.604067000000001</v>
      </c>
      <c r="S199" s="138">
        <v>0</v>
      </c>
      <c r="T199" s="139">
        <f>S199*H199</f>
        <v>0</v>
      </c>
      <c r="AR199" s="140" t="s">
        <v>145</v>
      </c>
      <c r="AT199" s="140" t="s">
        <v>140</v>
      </c>
      <c r="AU199" s="140" t="s">
        <v>84</v>
      </c>
      <c r="AY199" s="14" t="s">
        <v>138</v>
      </c>
      <c r="BE199" s="141">
        <f>IF(N199="základní",J199,0)</f>
        <v>0</v>
      </c>
      <c r="BF199" s="141">
        <f>IF(N199="snížená",J199,0)</f>
        <v>0</v>
      </c>
      <c r="BG199" s="141">
        <f>IF(N199="zákl. přenesená",J199,0)</f>
        <v>0</v>
      </c>
      <c r="BH199" s="141">
        <f>IF(N199="sníž. přenesená",J199,0)</f>
        <v>0</v>
      </c>
      <c r="BI199" s="141">
        <f>IF(N199="nulová",J199,0)</f>
        <v>0</v>
      </c>
      <c r="BJ199" s="14" t="s">
        <v>82</v>
      </c>
      <c r="BK199" s="141">
        <f>ROUND(I199*H199,2)</f>
        <v>0</v>
      </c>
      <c r="BL199" s="14" t="s">
        <v>145</v>
      </c>
      <c r="BM199" s="140" t="s">
        <v>273</v>
      </c>
    </row>
    <row r="200" spans="2:65" s="1" customFormat="1" ht="48">
      <c r="B200" s="29"/>
      <c r="D200" s="142" t="s">
        <v>147</v>
      </c>
      <c r="F200" s="143" t="s">
        <v>274</v>
      </c>
      <c r="I200" s="144"/>
      <c r="L200" s="29"/>
      <c r="M200" s="145"/>
      <c r="T200" s="53"/>
      <c r="AT200" s="14" t="s">
        <v>147</v>
      </c>
      <c r="AU200" s="14" t="s">
        <v>84</v>
      </c>
    </row>
    <row r="201" spans="2:65" s="12" customFormat="1" ht="10.199999999999999">
      <c r="B201" s="147"/>
      <c r="D201" s="142" t="s">
        <v>151</v>
      </c>
      <c r="E201" s="148" t="s">
        <v>1</v>
      </c>
      <c r="F201" s="149" t="s">
        <v>275</v>
      </c>
      <c r="H201" s="150">
        <v>522.35</v>
      </c>
      <c r="I201" s="151"/>
      <c r="L201" s="147"/>
      <c r="M201" s="152"/>
      <c r="T201" s="153"/>
      <c r="AT201" s="148" t="s">
        <v>151</v>
      </c>
      <c r="AU201" s="148" t="s">
        <v>84</v>
      </c>
      <c r="AV201" s="12" t="s">
        <v>84</v>
      </c>
      <c r="AW201" s="12" t="s">
        <v>31</v>
      </c>
      <c r="AX201" s="12" t="s">
        <v>82</v>
      </c>
      <c r="AY201" s="148" t="s">
        <v>138</v>
      </c>
    </row>
    <row r="202" spans="2:65" s="1" customFormat="1" ht="24.15" customHeight="1">
      <c r="B202" s="29"/>
      <c r="C202" s="154" t="s">
        <v>276</v>
      </c>
      <c r="D202" s="154" t="s">
        <v>228</v>
      </c>
      <c r="E202" s="155" t="s">
        <v>277</v>
      </c>
      <c r="F202" s="156" t="s">
        <v>278</v>
      </c>
      <c r="G202" s="157" t="s">
        <v>143</v>
      </c>
      <c r="H202" s="158">
        <v>520.65899999999999</v>
      </c>
      <c r="I202" s="159"/>
      <c r="J202" s="160">
        <f>ROUND(I202*H202,2)</f>
        <v>0</v>
      </c>
      <c r="K202" s="156" t="s">
        <v>144</v>
      </c>
      <c r="L202" s="161"/>
      <c r="M202" s="162" t="s">
        <v>1</v>
      </c>
      <c r="N202" s="163" t="s">
        <v>39</v>
      </c>
      <c r="P202" s="138">
        <f>O202*H202</f>
        <v>0</v>
      </c>
      <c r="Q202" s="138">
        <v>0.13200000000000001</v>
      </c>
      <c r="R202" s="138">
        <f>Q202*H202</f>
        <v>68.726988000000006</v>
      </c>
      <c r="S202" s="138">
        <v>0</v>
      </c>
      <c r="T202" s="139">
        <f>S202*H202</f>
        <v>0</v>
      </c>
      <c r="AR202" s="140" t="s">
        <v>190</v>
      </c>
      <c r="AT202" s="140" t="s">
        <v>228</v>
      </c>
      <c r="AU202" s="140" t="s">
        <v>84</v>
      </c>
      <c r="AY202" s="14" t="s">
        <v>138</v>
      </c>
      <c r="BE202" s="141">
        <f>IF(N202="základní",J202,0)</f>
        <v>0</v>
      </c>
      <c r="BF202" s="141">
        <f>IF(N202="snížená",J202,0)</f>
        <v>0</v>
      </c>
      <c r="BG202" s="141">
        <f>IF(N202="zákl. přenesená",J202,0)</f>
        <v>0</v>
      </c>
      <c r="BH202" s="141">
        <f>IF(N202="sníž. přenesená",J202,0)</f>
        <v>0</v>
      </c>
      <c r="BI202" s="141">
        <f>IF(N202="nulová",J202,0)</f>
        <v>0</v>
      </c>
      <c r="BJ202" s="14" t="s">
        <v>82</v>
      </c>
      <c r="BK202" s="141">
        <f>ROUND(I202*H202,2)</f>
        <v>0</v>
      </c>
      <c r="BL202" s="14" t="s">
        <v>145</v>
      </c>
      <c r="BM202" s="140" t="s">
        <v>279</v>
      </c>
    </row>
    <row r="203" spans="2:65" s="1" customFormat="1" ht="10.199999999999999">
      <c r="B203" s="29"/>
      <c r="D203" s="142" t="s">
        <v>147</v>
      </c>
      <c r="F203" s="143" t="s">
        <v>278</v>
      </c>
      <c r="I203" s="144"/>
      <c r="L203" s="29"/>
      <c r="M203" s="145"/>
      <c r="T203" s="53"/>
      <c r="AT203" s="14" t="s">
        <v>147</v>
      </c>
      <c r="AU203" s="14" t="s">
        <v>84</v>
      </c>
    </row>
    <row r="204" spans="2:65" s="12" customFormat="1" ht="10.199999999999999">
      <c r="B204" s="147"/>
      <c r="D204" s="142" t="s">
        <v>151</v>
      </c>
      <c r="F204" s="149" t="s">
        <v>280</v>
      </c>
      <c r="H204" s="150">
        <v>520.65899999999999</v>
      </c>
      <c r="I204" s="151"/>
      <c r="L204" s="147"/>
      <c r="M204" s="152"/>
      <c r="T204" s="153"/>
      <c r="AT204" s="148" t="s">
        <v>151</v>
      </c>
      <c r="AU204" s="148" t="s">
        <v>84</v>
      </c>
      <c r="AV204" s="12" t="s">
        <v>84</v>
      </c>
      <c r="AW204" s="12" t="s">
        <v>4</v>
      </c>
      <c r="AX204" s="12" t="s">
        <v>82</v>
      </c>
      <c r="AY204" s="148" t="s">
        <v>138</v>
      </c>
    </row>
    <row r="205" spans="2:65" s="1" customFormat="1" ht="24.15" customHeight="1">
      <c r="B205" s="29"/>
      <c r="C205" s="154" t="s">
        <v>281</v>
      </c>
      <c r="D205" s="154" t="s">
        <v>228</v>
      </c>
      <c r="E205" s="155" t="s">
        <v>282</v>
      </c>
      <c r="F205" s="156" t="s">
        <v>283</v>
      </c>
      <c r="G205" s="157" t="s">
        <v>143</v>
      </c>
      <c r="H205" s="158">
        <v>12.138</v>
      </c>
      <c r="I205" s="159"/>
      <c r="J205" s="160">
        <f>ROUND(I205*H205,2)</f>
        <v>0</v>
      </c>
      <c r="K205" s="156" t="s">
        <v>144</v>
      </c>
      <c r="L205" s="161"/>
      <c r="M205" s="162" t="s">
        <v>1</v>
      </c>
      <c r="N205" s="163" t="s">
        <v>39</v>
      </c>
      <c r="P205" s="138">
        <f>O205*H205</f>
        <v>0</v>
      </c>
      <c r="Q205" s="138">
        <v>0.13100000000000001</v>
      </c>
      <c r="R205" s="138">
        <f>Q205*H205</f>
        <v>1.5900780000000001</v>
      </c>
      <c r="S205" s="138">
        <v>0</v>
      </c>
      <c r="T205" s="139">
        <f>S205*H205</f>
        <v>0</v>
      </c>
      <c r="AR205" s="140" t="s">
        <v>190</v>
      </c>
      <c r="AT205" s="140" t="s">
        <v>228</v>
      </c>
      <c r="AU205" s="140" t="s">
        <v>84</v>
      </c>
      <c r="AY205" s="14" t="s">
        <v>138</v>
      </c>
      <c r="BE205" s="141">
        <f>IF(N205="základní",J205,0)</f>
        <v>0</v>
      </c>
      <c r="BF205" s="141">
        <f>IF(N205="snížená",J205,0)</f>
        <v>0</v>
      </c>
      <c r="BG205" s="141">
        <f>IF(N205="zákl. přenesená",J205,0)</f>
        <v>0</v>
      </c>
      <c r="BH205" s="141">
        <f>IF(N205="sníž. přenesená",J205,0)</f>
        <v>0</v>
      </c>
      <c r="BI205" s="141">
        <f>IF(N205="nulová",J205,0)</f>
        <v>0</v>
      </c>
      <c r="BJ205" s="14" t="s">
        <v>82</v>
      </c>
      <c r="BK205" s="141">
        <f>ROUND(I205*H205,2)</f>
        <v>0</v>
      </c>
      <c r="BL205" s="14" t="s">
        <v>145</v>
      </c>
      <c r="BM205" s="140" t="s">
        <v>284</v>
      </c>
    </row>
    <row r="206" spans="2:65" s="1" customFormat="1" ht="10.199999999999999">
      <c r="B206" s="29"/>
      <c r="D206" s="142" t="s">
        <v>147</v>
      </c>
      <c r="F206" s="143" t="s">
        <v>283</v>
      </c>
      <c r="I206" s="144"/>
      <c r="L206" s="29"/>
      <c r="M206" s="145"/>
      <c r="T206" s="53"/>
      <c r="AT206" s="14" t="s">
        <v>147</v>
      </c>
      <c r="AU206" s="14" t="s">
        <v>84</v>
      </c>
    </row>
    <row r="207" spans="2:65" s="1" customFormat="1" ht="19.2">
      <c r="B207" s="29"/>
      <c r="D207" s="142" t="s">
        <v>149</v>
      </c>
      <c r="F207" s="146" t="s">
        <v>285</v>
      </c>
      <c r="I207" s="144"/>
      <c r="L207" s="29"/>
      <c r="M207" s="145"/>
      <c r="T207" s="53"/>
      <c r="AT207" s="14" t="s">
        <v>149</v>
      </c>
      <c r="AU207" s="14" t="s">
        <v>84</v>
      </c>
    </row>
    <row r="208" spans="2:65" s="1" customFormat="1" ht="24.15" customHeight="1">
      <c r="B208" s="29"/>
      <c r="C208" s="129" t="s">
        <v>286</v>
      </c>
      <c r="D208" s="129" t="s">
        <v>140</v>
      </c>
      <c r="E208" s="130" t="s">
        <v>287</v>
      </c>
      <c r="F208" s="131" t="s">
        <v>288</v>
      </c>
      <c r="G208" s="132" t="s">
        <v>143</v>
      </c>
      <c r="H208" s="133">
        <v>24.32</v>
      </c>
      <c r="I208" s="134"/>
      <c r="J208" s="135">
        <f>ROUND(I208*H208,2)</f>
        <v>0</v>
      </c>
      <c r="K208" s="131" t="s">
        <v>144</v>
      </c>
      <c r="L208" s="29"/>
      <c r="M208" s="136" t="s">
        <v>1</v>
      </c>
      <c r="N208" s="137" t="s">
        <v>39</v>
      </c>
      <c r="P208" s="138">
        <f>O208*H208</f>
        <v>0</v>
      </c>
      <c r="Q208" s="138">
        <v>9.0620000000000006E-2</v>
      </c>
      <c r="R208" s="138">
        <f>Q208*H208</f>
        <v>2.2038784000000002</v>
      </c>
      <c r="S208" s="138">
        <v>0</v>
      </c>
      <c r="T208" s="139">
        <f>S208*H208</f>
        <v>0</v>
      </c>
      <c r="AR208" s="140" t="s">
        <v>145</v>
      </c>
      <c r="AT208" s="140" t="s">
        <v>140</v>
      </c>
      <c r="AU208" s="140" t="s">
        <v>84</v>
      </c>
      <c r="AY208" s="14" t="s">
        <v>138</v>
      </c>
      <c r="BE208" s="141">
        <f>IF(N208="základní",J208,0)</f>
        <v>0</v>
      </c>
      <c r="BF208" s="141">
        <f>IF(N208="snížená",J208,0)</f>
        <v>0</v>
      </c>
      <c r="BG208" s="141">
        <f>IF(N208="zákl. přenesená",J208,0)</f>
        <v>0</v>
      </c>
      <c r="BH208" s="141">
        <f>IF(N208="sníž. přenesená",J208,0)</f>
        <v>0</v>
      </c>
      <c r="BI208" s="141">
        <f>IF(N208="nulová",J208,0)</f>
        <v>0</v>
      </c>
      <c r="BJ208" s="14" t="s">
        <v>82</v>
      </c>
      <c r="BK208" s="141">
        <f>ROUND(I208*H208,2)</f>
        <v>0</v>
      </c>
      <c r="BL208" s="14" t="s">
        <v>145</v>
      </c>
      <c r="BM208" s="140" t="s">
        <v>289</v>
      </c>
    </row>
    <row r="209" spans="2:65" s="1" customFormat="1" ht="48">
      <c r="B209" s="29"/>
      <c r="D209" s="142" t="s">
        <v>147</v>
      </c>
      <c r="F209" s="143" t="s">
        <v>290</v>
      </c>
      <c r="I209" s="144"/>
      <c r="L209" s="29"/>
      <c r="M209" s="145"/>
      <c r="T209" s="53"/>
      <c r="AT209" s="14" t="s">
        <v>147</v>
      </c>
      <c r="AU209" s="14" t="s">
        <v>84</v>
      </c>
    </row>
    <row r="210" spans="2:65" s="1" customFormat="1" ht="28.8">
      <c r="B210" s="29"/>
      <c r="D210" s="142" t="s">
        <v>149</v>
      </c>
      <c r="F210" s="146" t="s">
        <v>291</v>
      </c>
      <c r="I210" s="144"/>
      <c r="L210" s="29"/>
      <c r="M210" s="145"/>
      <c r="T210" s="53"/>
      <c r="AT210" s="14" t="s">
        <v>149</v>
      </c>
      <c r="AU210" s="14" t="s">
        <v>84</v>
      </c>
    </row>
    <row r="211" spans="2:65" s="12" customFormat="1" ht="10.199999999999999">
      <c r="B211" s="147"/>
      <c r="D211" s="142" t="s">
        <v>151</v>
      </c>
      <c r="E211" s="148" t="s">
        <v>1</v>
      </c>
      <c r="F211" s="149" t="s">
        <v>292</v>
      </c>
      <c r="H211" s="150">
        <v>24.32</v>
      </c>
      <c r="I211" s="151"/>
      <c r="L211" s="147"/>
      <c r="M211" s="152"/>
      <c r="T211" s="153"/>
      <c r="AT211" s="148" t="s">
        <v>151</v>
      </c>
      <c r="AU211" s="148" t="s">
        <v>84</v>
      </c>
      <c r="AV211" s="12" t="s">
        <v>84</v>
      </c>
      <c r="AW211" s="12" t="s">
        <v>31</v>
      </c>
      <c r="AX211" s="12" t="s">
        <v>82</v>
      </c>
      <c r="AY211" s="148" t="s">
        <v>138</v>
      </c>
    </row>
    <row r="212" spans="2:65" s="1" customFormat="1" ht="24.15" customHeight="1">
      <c r="B212" s="29"/>
      <c r="C212" s="154" t="s">
        <v>293</v>
      </c>
      <c r="D212" s="154" t="s">
        <v>228</v>
      </c>
      <c r="E212" s="155" t="s">
        <v>294</v>
      </c>
      <c r="F212" s="156" t="s">
        <v>295</v>
      </c>
      <c r="G212" s="157" t="s">
        <v>143</v>
      </c>
      <c r="H212" s="158">
        <v>15.62</v>
      </c>
      <c r="I212" s="159"/>
      <c r="J212" s="160">
        <f>ROUND(I212*H212,2)</f>
        <v>0</v>
      </c>
      <c r="K212" s="156" t="s">
        <v>144</v>
      </c>
      <c r="L212" s="161"/>
      <c r="M212" s="162" t="s">
        <v>1</v>
      </c>
      <c r="N212" s="163" t="s">
        <v>39</v>
      </c>
      <c r="P212" s="138">
        <f>O212*H212</f>
        <v>0</v>
      </c>
      <c r="Q212" s="138">
        <v>0.17599999999999999</v>
      </c>
      <c r="R212" s="138">
        <f>Q212*H212</f>
        <v>2.7491199999999996</v>
      </c>
      <c r="S212" s="138">
        <v>0</v>
      </c>
      <c r="T212" s="139">
        <f>S212*H212</f>
        <v>0</v>
      </c>
      <c r="AR212" s="140" t="s">
        <v>190</v>
      </c>
      <c r="AT212" s="140" t="s">
        <v>228</v>
      </c>
      <c r="AU212" s="140" t="s">
        <v>84</v>
      </c>
      <c r="AY212" s="14" t="s">
        <v>138</v>
      </c>
      <c r="BE212" s="141">
        <f>IF(N212="základní",J212,0)</f>
        <v>0</v>
      </c>
      <c r="BF212" s="141">
        <f>IF(N212="snížená",J212,0)</f>
        <v>0</v>
      </c>
      <c r="BG212" s="141">
        <f>IF(N212="zákl. přenesená",J212,0)</f>
        <v>0</v>
      </c>
      <c r="BH212" s="141">
        <f>IF(N212="sníž. přenesená",J212,0)</f>
        <v>0</v>
      </c>
      <c r="BI212" s="141">
        <f>IF(N212="nulová",J212,0)</f>
        <v>0</v>
      </c>
      <c r="BJ212" s="14" t="s">
        <v>82</v>
      </c>
      <c r="BK212" s="141">
        <f>ROUND(I212*H212,2)</f>
        <v>0</v>
      </c>
      <c r="BL212" s="14" t="s">
        <v>145</v>
      </c>
      <c r="BM212" s="140" t="s">
        <v>296</v>
      </c>
    </row>
    <row r="213" spans="2:65" s="1" customFormat="1" ht="10.199999999999999">
      <c r="B213" s="29"/>
      <c r="D213" s="142" t="s">
        <v>147</v>
      </c>
      <c r="F213" s="143" t="s">
        <v>295</v>
      </c>
      <c r="I213" s="144"/>
      <c r="L213" s="29"/>
      <c r="M213" s="145"/>
      <c r="T213" s="53"/>
      <c r="AT213" s="14" t="s">
        <v>147</v>
      </c>
      <c r="AU213" s="14" t="s">
        <v>84</v>
      </c>
    </row>
    <row r="214" spans="2:65" s="12" customFormat="1" ht="10.199999999999999">
      <c r="B214" s="147"/>
      <c r="D214" s="142" t="s">
        <v>151</v>
      </c>
      <c r="E214" s="148" t="s">
        <v>1</v>
      </c>
      <c r="F214" s="149" t="s">
        <v>297</v>
      </c>
      <c r="H214" s="150">
        <v>15.62</v>
      </c>
      <c r="I214" s="151"/>
      <c r="L214" s="147"/>
      <c r="M214" s="152"/>
      <c r="T214" s="153"/>
      <c r="AT214" s="148" t="s">
        <v>151</v>
      </c>
      <c r="AU214" s="148" t="s">
        <v>84</v>
      </c>
      <c r="AV214" s="12" t="s">
        <v>84</v>
      </c>
      <c r="AW214" s="12" t="s">
        <v>31</v>
      </c>
      <c r="AX214" s="12" t="s">
        <v>82</v>
      </c>
      <c r="AY214" s="148" t="s">
        <v>138</v>
      </c>
    </row>
    <row r="215" spans="2:65" s="1" customFormat="1" ht="24.15" customHeight="1">
      <c r="B215" s="29"/>
      <c r="C215" s="154" t="s">
        <v>298</v>
      </c>
      <c r="D215" s="154" t="s">
        <v>228</v>
      </c>
      <c r="E215" s="155" t="s">
        <v>299</v>
      </c>
      <c r="F215" s="156" t="s">
        <v>300</v>
      </c>
      <c r="G215" s="157" t="s">
        <v>143</v>
      </c>
      <c r="H215" s="158">
        <v>8.8740000000000006</v>
      </c>
      <c r="I215" s="159"/>
      <c r="J215" s="160">
        <f>ROUND(I215*H215,2)</f>
        <v>0</v>
      </c>
      <c r="K215" s="156" t="s">
        <v>144</v>
      </c>
      <c r="L215" s="161"/>
      <c r="M215" s="162" t="s">
        <v>1</v>
      </c>
      <c r="N215" s="163" t="s">
        <v>39</v>
      </c>
      <c r="P215" s="138">
        <f>O215*H215</f>
        <v>0</v>
      </c>
      <c r="Q215" s="138">
        <v>0.17499999999999999</v>
      </c>
      <c r="R215" s="138">
        <f>Q215*H215</f>
        <v>1.5529500000000001</v>
      </c>
      <c r="S215" s="138">
        <v>0</v>
      </c>
      <c r="T215" s="139">
        <f>S215*H215</f>
        <v>0</v>
      </c>
      <c r="AR215" s="140" t="s">
        <v>190</v>
      </c>
      <c r="AT215" s="140" t="s">
        <v>228</v>
      </c>
      <c r="AU215" s="140" t="s">
        <v>84</v>
      </c>
      <c r="AY215" s="14" t="s">
        <v>138</v>
      </c>
      <c r="BE215" s="141">
        <f>IF(N215="základní",J215,0)</f>
        <v>0</v>
      </c>
      <c r="BF215" s="141">
        <f>IF(N215="snížená",J215,0)</f>
        <v>0</v>
      </c>
      <c r="BG215" s="141">
        <f>IF(N215="zákl. přenesená",J215,0)</f>
        <v>0</v>
      </c>
      <c r="BH215" s="141">
        <f>IF(N215="sníž. přenesená",J215,0)</f>
        <v>0</v>
      </c>
      <c r="BI215" s="141">
        <f>IF(N215="nulová",J215,0)</f>
        <v>0</v>
      </c>
      <c r="BJ215" s="14" t="s">
        <v>82</v>
      </c>
      <c r="BK215" s="141">
        <f>ROUND(I215*H215,2)</f>
        <v>0</v>
      </c>
      <c r="BL215" s="14" t="s">
        <v>145</v>
      </c>
      <c r="BM215" s="140" t="s">
        <v>301</v>
      </c>
    </row>
    <row r="216" spans="2:65" s="1" customFormat="1" ht="10.199999999999999">
      <c r="B216" s="29"/>
      <c r="D216" s="142" t="s">
        <v>147</v>
      </c>
      <c r="F216" s="143" t="s">
        <v>300</v>
      </c>
      <c r="I216" s="144"/>
      <c r="L216" s="29"/>
      <c r="M216" s="145"/>
      <c r="T216" s="53"/>
      <c r="AT216" s="14" t="s">
        <v>147</v>
      </c>
      <c r="AU216" s="14" t="s">
        <v>84</v>
      </c>
    </row>
    <row r="217" spans="2:65" s="12" customFormat="1" ht="10.199999999999999">
      <c r="B217" s="147"/>
      <c r="D217" s="142" t="s">
        <v>151</v>
      </c>
      <c r="F217" s="149" t="s">
        <v>302</v>
      </c>
      <c r="H217" s="150">
        <v>8.8740000000000006</v>
      </c>
      <c r="I217" s="151"/>
      <c r="L217" s="147"/>
      <c r="M217" s="152"/>
      <c r="T217" s="153"/>
      <c r="AT217" s="148" t="s">
        <v>151</v>
      </c>
      <c r="AU217" s="148" t="s">
        <v>84</v>
      </c>
      <c r="AV217" s="12" t="s">
        <v>84</v>
      </c>
      <c r="AW217" s="12" t="s">
        <v>4</v>
      </c>
      <c r="AX217" s="12" t="s">
        <v>82</v>
      </c>
      <c r="AY217" s="148" t="s">
        <v>138</v>
      </c>
    </row>
    <row r="218" spans="2:65" s="11" customFormat="1" ht="22.8" customHeight="1">
      <c r="B218" s="117"/>
      <c r="D218" s="118" t="s">
        <v>73</v>
      </c>
      <c r="E218" s="127" t="s">
        <v>197</v>
      </c>
      <c r="F218" s="127" t="s">
        <v>303</v>
      </c>
      <c r="I218" s="120"/>
      <c r="J218" s="128">
        <f>BK218</f>
        <v>0</v>
      </c>
      <c r="L218" s="117"/>
      <c r="M218" s="122"/>
      <c r="P218" s="123">
        <f>SUM(P219:P282)</f>
        <v>0</v>
      </c>
      <c r="R218" s="123">
        <f>SUM(R219:R282)</f>
        <v>206.13218750000001</v>
      </c>
      <c r="T218" s="124">
        <f>SUM(T219:T282)</f>
        <v>11.182</v>
      </c>
      <c r="AR218" s="118" t="s">
        <v>82</v>
      </c>
      <c r="AT218" s="125" t="s">
        <v>73</v>
      </c>
      <c r="AU218" s="125" t="s">
        <v>82</v>
      </c>
      <c r="AY218" s="118" t="s">
        <v>138</v>
      </c>
      <c r="BK218" s="126">
        <f>SUM(BK219:BK282)</f>
        <v>0</v>
      </c>
    </row>
    <row r="219" spans="2:65" s="1" customFormat="1" ht="24.15" customHeight="1">
      <c r="B219" s="29"/>
      <c r="C219" s="129" t="s">
        <v>304</v>
      </c>
      <c r="D219" s="129" t="s">
        <v>140</v>
      </c>
      <c r="E219" s="130" t="s">
        <v>305</v>
      </c>
      <c r="F219" s="131" t="s">
        <v>306</v>
      </c>
      <c r="G219" s="132" t="s">
        <v>231</v>
      </c>
      <c r="H219" s="133">
        <v>1</v>
      </c>
      <c r="I219" s="134"/>
      <c r="J219" s="135">
        <f>ROUND(I219*H219,2)</f>
        <v>0</v>
      </c>
      <c r="K219" s="131" t="s">
        <v>144</v>
      </c>
      <c r="L219" s="29"/>
      <c r="M219" s="136" t="s">
        <v>1</v>
      </c>
      <c r="N219" s="137" t="s">
        <v>39</v>
      </c>
      <c r="P219" s="138">
        <f>O219*H219</f>
        <v>0</v>
      </c>
      <c r="Q219" s="138">
        <v>1.0499999999999999E-3</v>
      </c>
      <c r="R219" s="138">
        <f>Q219*H219</f>
        <v>1.0499999999999999E-3</v>
      </c>
      <c r="S219" s="138">
        <v>0</v>
      </c>
      <c r="T219" s="139">
        <f>S219*H219</f>
        <v>0</v>
      </c>
      <c r="AR219" s="140" t="s">
        <v>145</v>
      </c>
      <c r="AT219" s="140" t="s">
        <v>140</v>
      </c>
      <c r="AU219" s="140" t="s">
        <v>84</v>
      </c>
      <c r="AY219" s="14" t="s">
        <v>138</v>
      </c>
      <c r="BE219" s="141">
        <f>IF(N219="základní",J219,0)</f>
        <v>0</v>
      </c>
      <c r="BF219" s="141">
        <f>IF(N219="snížená",J219,0)</f>
        <v>0</v>
      </c>
      <c r="BG219" s="141">
        <f>IF(N219="zákl. přenesená",J219,0)</f>
        <v>0</v>
      </c>
      <c r="BH219" s="141">
        <f>IF(N219="sníž. přenesená",J219,0)</f>
        <v>0</v>
      </c>
      <c r="BI219" s="141">
        <f>IF(N219="nulová",J219,0)</f>
        <v>0</v>
      </c>
      <c r="BJ219" s="14" t="s">
        <v>82</v>
      </c>
      <c r="BK219" s="141">
        <f>ROUND(I219*H219,2)</f>
        <v>0</v>
      </c>
      <c r="BL219" s="14" t="s">
        <v>145</v>
      </c>
      <c r="BM219" s="140" t="s">
        <v>307</v>
      </c>
    </row>
    <row r="220" spans="2:65" s="1" customFormat="1" ht="19.2">
      <c r="B220" s="29"/>
      <c r="D220" s="142" t="s">
        <v>147</v>
      </c>
      <c r="F220" s="143" t="s">
        <v>308</v>
      </c>
      <c r="I220" s="144"/>
      <c r="L220" s="29"/>
      <c r="M220" s="145"/>
      <c r="T220" s="53"/>
      <c r="AT220" s="14" t="s">
        <v>147</v>
      </c>
      <c r="AU220" s="14" t="s">
        <v>84</v>
      </c>
    </row>
    <row r="221" spans="2:65" s="1" customFormat="1" ht="16.5" customHeight="1">
      <c r="B221" s="29"/>
      <c r="C221" s="154" t="s">
        <v>309</v>
      </c>
      <c r="D221" s="154" t="s">
        <v>228</v>
      </c>
      <c r="E221" s="155" t="s">
        <v>310</v>
      </c>
      <c r="F221" s="156" t="s">
        <v>311</v>
      </c>
      <c r="G221" s="157" t="s">
        <v>231</v>
      </c>
      <c r="H221" s="158">
        <v>1</v>
      </c>
      <c r="I221" s="159"/>
      <c r="J221" s="160">
        <f>ROUND(I221*H221,2)</f>
        <v>0</v>
      </c>
      <c r="K221" s="156" t="s">
        <v>144</v>
      </c>
      <c r="L221" s="161"/>
      <c r="M221" s="162" t="s">
        <v>1</v>
      </c>
      <c r="N221" s="163" t="s">
        <v>39</v>
      </c>
      <c r="P221" s="138">
        <f>O221*H221</f>
        <v>0</v>
      </c>
      <c r="Q221" s="138">
        <v>4.0000000000000001E-3</v>
      </c>
      <c r="R221" s="138">
        <f>Q221*H221</f>
        <v>4.0000000000000001E-3</v>
      </c>
      <c r="S221" s="138">
        <v>0</v>
      </c>
      <c r="T221" s="139">
        <f>S221*H221</f>
        <v>0</v>
      </c>
      <c r="AR221" s="140" t="s">
        <v>190</v>
      </c>
      <c r="AT221" s="140" t="s">
        <v>228</v>
      </c>
      <c r="AU221" s="140" t="s">
        <v>84</v>
      </c>
      <c r="AY221" s="14" t="s">
        <v>138</v>
      </c>
      <c r="BE221" s="141">
        <f>IF(N221="základní",J221,0)</f>
        <v>0</v>
      </c>
      <c r="BF221" s="141">
        <f>IF(N221="snížená",J221,0)</f>
        <v>0</v>
      </c>
      <c r="BG221" s="141">
        <f>IF(N221="zákl. přenesená",J221,0)</f>
        <v>0</v>
      </c>
      <c r="BH221" s="141">
        <f>IF(N221="sníž. přenesená",J221,0)</f>
        <v>0</v>
      </c>
      <c r="BI221" s="141">
        <f>IF(N221="nulová",J221,0)</f>
        <v>0</v>
      </c>
      <c r="BJ221" s="14" t="s">
        <v>82</v>
      </c>
      <c r="BK221" s="141">
        <f>ROUND(I221*H221,2)</f>
        <v>0</v>
      </c>
      <c r="BL221" s="14" t="s">
        <v>145</v>
      </c>
      <c r="BM221" s="140" t="s">
        <v>312</v>
      </c>
    </row>
    <row r="222" spans="2:65" s="1" customFormat="1" ht="10.199999999999999">
      <c r="B222" s="29"/>
      <c r="D222" s="142" t="s">
        <v>147</v>
      </c>
      <c r="F222" s="143" t="s">
        <v>311</v>
      </c>
      <c r="I222" s="144"/>
      <c r="L222" s="29"/>
      <c r="M222" s="145"/>
      <c r="T222" s="53"/>
      <c r="AT222" s="14" t="s">
        <v>147</v>
      </c>
      <c r="AU222" s="14" t="s">
        <v>84</v>
      </c>
    </row>
    <row r="223" spans="2:65" s="1" customFormat="1" ht="24.15" customHeight="1">
      <c r="B223" s="29"/>
      <c r="C223" s="129" t="s">
        <v>313</v>
      </c>
      <c r="D223" s="129" t="s">
        <v>140</v>
      </c>
      <c r="E223" s="130" t="s">
        <v>314</v>
      </c>
      <c r="F223" s="131" t="s">
        <v>315</v>
      </c>
      <c r="G223" s="132" t="s">
        <v>231</v>
      </c>
      <c r="H223" s="133">
        <v>1</v>
      </c>
      <c r="I223" s="134"/>
      <c r="J223" s="135">
        <f>ROUND(I223*H223,2)</f>
        <v>0</v>
      </c>
      <c r="K223" s="131" t="s">
        <v>144</v>
      </c>
      <c r="L223" s="29"/>
      <c r="M223" s="136" t="s">
        <v>1</v>
      </c>
      <c r="N223" s="137" t="s">
        <v>39</v>
      </c>
      <c r="P223" s="138">
        <f>O223*H223</f>
        <v>0</v>
      </c>
      <c r="Q223" s="138">
        <v>0.11241</v>
      </c>
      <c r="R223" s="138">
        <f>Q223*H223</f>
        <v>0.11241</v>
      </c>
      <c r="S223" s="138">
        <v>0</v>
      </c>
      <c r="T223" s="139">
        <f>S223*H223</f>
        <v>0</v>
      </c>
      <c r="AR223" s="140" t="s">
        <v>145</v>
      </c>
      <c r="AT223" s="140" t="s">
        <v>140</v>
      </c>
      <c r="AU223" s="140" t="s">
        <v>84</v>
      </c>
      <c r="AY223" s="14" t="s">
        <v>138</v>
      </c>
      <c r="BE223" s="141">
        <f>IF(N223="základní",J223,0)</f>
        <v>0</v>
      </c>
      <c r="BF223" s="141">
        <f>IF(N223="snížená",J223,0)</f>
        <v>0</v>
      </c>
      <c r="BG223" s="141">
        <f>IF(N223="zákl. přenesená",J223,0)</f>
        <v>0</v>
      </c>
      <c r="BH223" s="141">
        <f>IF(N223="sníž. přenesená",J223,0)</f>
        <v>0</v>
      </c>
      <c r="BI223" s="141">
        <f>IF(N223="nulová",J223,0)</f>
        <v>0</v>
      </c>
      <c r="BJ223" s="14" t="s">
        <v>82</v>
      </c>
      <c r="BK223" s="141">
        <f>ROUND(I223*H223,2)</f>
        <v>0</v>
      </c>
      <c r="BL223" s="14" t="s">
        <v>145</v>
      </c>
      <c r="BM223" s="140" t="s">
        <v>316</v>
      </c>
    </row>
    <row r="224" spans="2:65" s="1" customFormat="1" ht="19.2">
      <c r="B224" s="29"/>
      <c r="D224" s="142" t="s">
        <v>147</v>
      </c>
      <c r="F224" s="143" t="s">
        <v>317</v>
      </c>
      <c r="I224" s="144"/>
      <c r="L224" s="29"/>
      <c r="M224" s="145"/>
      <c r="T224" s="53"/>
      <c r="AT224" s="14" t="s">
        <v>147</v>
      </c>
      <c r="AU224" s="14" t="s">
        <v>84</v>
      </c>
    </row>
    <row r="225" spans="2:65" s="1" customFormat="1" ht="28.8">
      <c r="B225" s="29"/>
      <c r="D225" s="142" t="s">
        <v>149</v>
      </c>
      <c r="F225" s="146" t="s">
        <v>318</v>
      </c>
      <c r="I225" s="144"/>
      <c r="L225" s="29"/>
      <c r="M225" s="145"/>
      <c r="T225" s="53"/>
      <c r="AT225" s="14" t="s">
        <v>149</v>
      </c>
      <c r="AU225" s="14" t="s">
        <v>84</v>
      </c>
    </row>
    <row r="226" spans="2:65" s="1" customFormat="1" ht="16.5" customHeight="1">
      <c r="B226" s="29"/>
      <c r="C226" s="154" t="s">
        <v>319</v>
      </c>
      <c r="D226" s="154" t="s">
        <v>228</v>
      </c>
      <c r="E226" s="155" t="s">
        <v>320</v>
      </c>
      <c r="F226" s="156" t="s">
        <v>321</v>
      </c>
      <c r="G226" s="157" t="s">
        <v>231</v>
      </c>
      <c r="H226" s="158">
        <v>1</v>
      </c>
      <c r="I226" s="159"/>
      <c r="J226" s="160">
        <f>ROUND(I226*H226,2)</f>
        <v>0</v>
      </c>
      <c r="K226" s="156" t="s">
        <v>144</v>
      </c>
      <c r="L226" s="161"/>
      <c r="M226" s="162" t="s">
        <v>1</v>
      </c>
      <c r="N226" s="163" t="s">
        <v>39</v>
      </c>
      <c r="P226" s="138">
        <f>O226*H226</f>
        <v>0</v>
      </c>
      <c r="Q226" s="138">
        <v>6.1000000000000004E-3</v>
      </c>
      <c r="R226" s="138">
        <f>Q226*H226</f>
        <v>6.1000000000000004E-3</v>
      </c>
      <c r="S226" s="138">
        <v>0</v>
      </c>
      <c r="T226" s="139">
        <f>S226*H226</f>
        <v>0</v>
      </c>
      <c r="AR226" s="140" t="s">
        <v>190</v>
      </c>
      <c r="AT226" s="140" t="s">
        <v>228</v>
      </c>
      <c r="AU226" s="140" t="s">
        <v>84</v>
      </c>
      <c r="AY226" s="14" t="s">
        <v>138</v>
      </c>
      <c r="BE226" s="141">
        <f>IF(N226="základní",J226,0)</f>
        <v>0</v>
      </c>
      <c r="BF226" s="141">
        <f>IF(N226="snížená",J226,0)</f>
        <v>0</v>
      </c>
      <c r="BG226" s="141">
        <f>IF(N226="zákl. přenesená",J226,0)</f>
        <v>0</v>
      </c>
      <c r="BH226" s="141">
        <f>IF(N226="sníž. přenesená",J226,0)</f>
        <v>0</v>
      </c>
      <c r="BI226" s="141">
        <f>IF(N226="nulová",J226,0)</f>
        <v>0</v>
      </c>
      <c r="BJ226" s="14" t="s">
        <v>82</v>
      </c>
      <c r="BK226" s="141">
        <f>ROUND(I226*H226,2)</f>
        <v>0</v>
      </c>
      <c r="BL226" s="14" t="s">
        <v>145</v>
      </c>
      <c r="BM226" s="140" t="s">
        <v>322</v>
      </c>
    </row>
    <row r="227" spans="2:65" s="1" customFormat="1" ht="10.199999999999999">
      <c r="B227" s="29"/>
      <c r="D227" s="142" t="s">
        <v>147</v>
      </c>
      <c r="F227" s="143" t="s">
        <v>321</v>
      </c>
      <c r="I227" s="144"/>
      <c r="L227" s="29"/>
      <c r="M227" s="145"/>
      <c r="T227" s="53"/>
      <c r="AT227" s="14" t="s">
        <v>147</v>
      </c>
      <c r="AU227" s="14" t="s">
        <v>84</v>
      </c>
    </row>
    <row r="228" spans="2:65" s="1" customFormat="1" ht="16.5" customHeight="1">
      <c r="B228" s="29"/>
      <c r="C228" s="154" t="s">
        <v>323</v>
      </c>
      <c r="D228" s="154" t="s">
        <v>228</v>
      </c>
      <c r="E228" s="155" t="s">
        <v>324</v>
      </c>
      <c r="F228" s="156" t="s">
        <v>325</v>
      </c>
      <c r="G228" s="157" t="s">
        <v>231</v>
      </c>
      <c r="H228" s="158">
        <v>1</v>
      </c>
      <c r="I228" s="159"/>
      <c r="J228" s="160">
        <f>ROUND(I228*H228,2)</f>
        <v>0</v>
      </c>
      <c r="K228" s="156" t="s">
        <v>144</v>
      </c>
      <c r="L228" s="161"/>
      <c r="M228" s="162" t="s">
        <v>1</v>
      </c>
      <c r="N228" s="163" t="s">
        <v>39</v>
      </c>
      <c r="P228" s="138">
        <f>O228*H228</f>
        <v>0</v>
      </c>
      <c r="Q228" s="138">
        <v>1E-4</v>
      </c>
      <c r="R228" s="138">
        <f>Q228*H228</f>
        <v>1E-4</v>
      </c>
      <c r="S228" s="138">
        <v>0</v>
      </c>
      <c r="T228" s="139">
        <f>S228*H228</f>
        <v>0</v>
      </c>
      <c r="AR228" s="140" t="s">
        <v>190</v>
      </c>
      <c r="AT228" s="140" t="s">
        <v>228</v>
      </c>
      <c r="AU228" s="140" t="s">
        <v>84</v>
      </c>
      <c r="AY228" s="14" t="s">
        <v>138</v>
      </c>
      <c r="BE228" s="141">
        <f>IF(N228="základní",J228,0)</f>
        <v>0</v>
      </c>
      <c r="BF228" s="141">
        <f>IF(N228="snížená",J228,0)</f>
        <v>0</v>
      </c>
      <c r="BG228" s="141">
        <f>IF(N228="zákl. přenesená",J228,0)</f>
        <v>0</v>
      </c>
      <c r="BH228" s="141">
        <f>IF(N228="sníž. přenesená",J228,0)</f>
        <v>0</v>
      </c>
      <c r="BI228" s="141">
        <f>IF(N228="nulová",J228,0)</f>
        <v>0</v>
      </c>
      <c r="BJ228" s="14" t="s">
        <v>82</v>
      </c>
      <c r="BK228" s="141">
        <f>ROUND(I228*H228,2)</f>
        <v>0</v>
      </c>
      <c r="BL228" s="14" t="s">
        <v>145</v>
      </c>
      <c r="BM228" s="140" t="s">
        <v>326</v>
      </c>
    </row>
    <row r="229" spans="2:65" s="1" customFormat="1" ht="10.199999999999999">
      <c r="B229" s="29"/>
      <c r="D229" s="142" t="s">
        <v>147</v>
      </c>
      <c r="F229" s="143" t="s">
        <v>325</v>
      </c>
      <c r="I229" s="144"/>
      <c r="L229" s="29"/>
      <c r="M229" s="145"/>
      <c r="T229" s="53"/>
      <c r="AT229" s="14" t="s">
        <v>147</v>
      </c>
      <c r="AU229" s="14" t="s">
        <v>84</v>
      </c>
    </row>
    <row r="230" spans="2:65" s="1" customFormat="1" ht="21.75" customHeight="1">
      <c r="B230" s="29"/>
      <c r="C230" s="154" t="s">
        <v>327</v>
      </c>
      <c r="D230" s="154" t="s">
        <v>228</v>
      </c>
      <c r="E230" s="155" t="s">
        <v>328</v>
      </c>
      <c r="F230" s="156" t="s">
        <v>329</v>
      </c>
      <c r="G230" s="157" t="s">
        <v>231</v>
      </c>
      <c r="H230" s="158">
        <v>2</v>
      </c>
      <c r="I230" s="159"/>
      <c r="J230" s="160">
        <f>ROUND(I230*H230,2)</f>
        <v>0</v>
      </c>
      <c r="K230" s="156" t="s">
        <v>144</v>
      </c>
      <c r="L230" s="161"/>
      <c r="M230" s="162" t="s">
        <v>1</v>
      </c>
      <c r="N230" s="163" t="s">
        <v>39</v>
      </c>
      <c r="P230" s="138">
        <f>O230*H230</f>
        <v>0</v>
      </c>
      <c r="Q230" s="138">
        <v>3.5E-4</v>
      </c>
      <c r="R230" s="138">
        <f>Q230*H230</f>
        <v>6.9999999999999999E-4</v>
      </c>
      <c r="S230" s="138">
        <v>0</v>
      </c>
      <c r="T230" s="139">
        <f>S230*H230</f>
        <v>0</v>
      </c>
      <c r="AR230" s="140" t="s">
        <v>190</v>
      </c>
      <c r="AT230" s="140" t="s">
        <v>228</v>
      </c>
      <c r="AU230" s="140" t="s">
        <v>84</v>
      </c>
      <c r="AY230" s="14" t="s">
        <v>138</v>
      </c>
      <c r="BE230" s="141">
        <f>IF(N230="základní",J230,0)</f>
        <v>0</v>
      </c>
      <c r="BF230" s="141">
        <f>IF(N230="snížená",J230,0)</f>
        <v>0</v>
      </c>
      <c r="BG230" s="141">
        <f>IF(N230="zákl. přenesená",J230,0)</f>
        <v>0</v>
      </c>
      <c r="BH230" s="141">
        <f>IF(N230="sníž. přenesená",J230,0)</f>
        <v>0</v>
      </c>
      <c r="BI230" s="141">
        <f>IF(N230="nulová",J230,0)</f>
        <v>0</v>
      </c>
      <c r="BJ230" s="14" t="s">
        <v>82</v>
      </c>
      <c r="BK230" s="141">
        <f>ROUND(I230*H230,2)</f>
        <v>0</v>
      </c>
      <c r="BL230" s="14" t="s">
        <v>145</v>
      </c>
      <c r="BM230" s="140" t="s">
        <v>330</v>
      </c>
    </row>
    <row r="231" spans="2:65" s="1" customFormat="1" ht="10.199999999999999">
      <c r="B231" s="29"/>
      <c r="D231" s="142" t="s">
        <v>147</v>
      </c>
      <c r="F231" s="143" t="s">
        <v>329</v>
      </c>
      <c r="I231" s="144"/>
      <c r="L231" s="29"/>
      <c r="M231" s="145"/>
      <c r="T231" s="53"/>
      <c r="AT231" s="14" t="s">
        <v>147</v>
      </c>
      <c r="AU231" s="14" t="s">
        <v>84</v>
      </c>
    </row>
    <row r="232" spans="2:65" s="1" customFormat="1" ht="33" customHeight="1">
      <c r="B232" s="29"/>
      <c r="C232" s="129" t="s">
        <v>331</v>
      </c>
      <c r="D232" s="129" t="s">
        <v>140</v>
      </c>
      <c r="E232" s="130" t="s">
        <v>332</v>
      </c>
      <c r="F232" s="131" t="s">
        <v>333</v>
      </c>
      <c r="G232" s="132" t="s">
        <v>168</v>
      </c>
      <c r="H232" s="133">
        <v>439.5</v>
      </c>
      <c r="I232" s="134"/>
      <c r="J232" s="135">
        <f>ROUND(I232*H232,2)</f>
        <v>0</v>
      </c>
      <c r="K232" s="131" t="s">
        <v>144</v>
      </c>
      <c r="L232" s="29"/>
      <c r="M232" s="136" t="s">
        <v>1</v>
      </c>
      <c r="N232" s="137" t="s">
        <v>39</v>
      </c>
      <c r="P232" s="138">
        <f>O232*H232</f>
        <v>0</v>
      </c>
      <c r="Q232" s="138">
        <v>0.16850000000000001</v>
      </c>
      <c r="R232" s="138">
        <f>Q232*H232</f>
        <v>74.055750000000003</v>
      </c>
      <c r="S232" s="138">
        <v>0</v>
      </c>
      <c r="T232" s="139">
        <f>S232*H232</f>
        <v>0</v>
      </c>
      <c r="AR232" s="140" t="s">
        <v>145</v>
      </c>
      <c r="AT232" s="140" t="s">
        <v>140</v>
      </c>
      <c r="AU232" s="140" t="s">
        <v>84</v>
      </c>
      <c r="AY232" s="14" t="s">
        <v>138</v>
      </c>
      <c r="BE232" s="141">
        <f>IF(N232="základní",J232,0)</f>
        <v>0</v>
      </c>
      <c r="BF232" s="141">
        <f>IF(N232="snížená",J232,0)</f>
        <v>0</v>
      </c>
      <c r="BG232" s="141">
        <f>IF(N232="zákl. přenesená",J232,0)</f>
        <v>0</v>
      </c>
      <c r="BH232" s="141">
        <f>IF(N232="sníž. přenesená",J232,0)</f>
        <v>0</v>
      </c>
      <c r="BI232" s="141">
        <f>IF(N232="nulová",J232,0)</f>
        <v>0</v>
      </c>
      <c r="BJ232" s="14" t="s">
        <v>82</v>
      </c>
      <c r="BK232" s="141">
        <f>ROUND(I232*H232,2)</f>
        <v>0</v>
      </c>
      <c r="BL232" s="14" t="s">
        <v>145</v>
      </c>
      <c r="BM232" s="140" t="s">
        <v>334</v>
      </c>
    </row>
    <row r="233" spans="2:65" s="1" customFormat="1" ht="38.4">
      <c r="B233" s="29"/>
      <c r="D233" s="142" t="s">
        <v>147</v>
      </c>
      <c r="F233" s="143" t="s">
        <v>335</v>
      </c>
      <c r="I233" s="144"/>
      <c r="L233" s="29"/>
      <c r="M233" s="145"/>
      <c r="T233" s="53"/>
      <c r="AT233" s="14" t="s">
        <v>147</v>
      </c>
      <c r="AU233" s="14" t="s">
        <v>84</v>
      </c>
    </row>
    <row r="234" spans="2:65" s="1" customFormat="1" ht="28.8">
      <c r="B234" s="29"/>
      <c r="D234" s="142" t="s">
        <v>149</v>
      </c>
      <c r="F234" s="146" t="s">
        <v>291</v>
      </c>
      <c r="I234" s="144"/>
      <c r="L234" s="29"/>
      <c r="M234" s="145"/>
      <c r="T234" s="53"/>
      <c r="AT234" s="14" t="s">
        <v>149</v>
      </c>
      <c r="AU234" s="14" t="s">
        <v>84</v>
      </c>
    </row>
    <row r="235" spans="2:65" s="12" customFormat="1" ht="10.199999999999999">
      <c r="B235" s="147"/>
      <c r="D235" s="142" t="s">
        <v>151</v>
      </c>
      <c r="E235" s="148" t="s">
        <v>1</v>
      </c>
      <c r="F235" s="149" t="s">
        <v>336</v>
      </c>
      <c r="H235" s="150">
        <v>439.5</v>
      </c>
      <c r="I235" s="151"/>
      <c r="L235" s="147"/>
      <c r="M235" s="152"/>
      <c r="T235" s="153"/>
      <c r="AT235" s="148" t="s">
        <v>151</v>
      </c>
      <c r="AU235" s="148" t="s">
        <v>84</v>
      </c>
      <c r="AV235" s="12" t="s">
        <v>84</v>
      </c>
      <c r="AW235" s="12" t="s">
        <v>31</v>
      </c>
      <c r="AX235" s="12" t="s">
        <v>82</v>
      </c>
      <c r="AY235" s="148" t="s">
        <v>138</v>
      </c>
    </row>
    <row r="236" spans="2:65" s="1" customFormat="1" ht="16.5" customHeight="1">
      <c r="B236" s="29"/>
      <c r="C236" s="154" t="s">
        <v>337</v>
      </c>
      <c r="D236" s="154" t="s">
        <v>228</v>
      </c>
      <c r="E236" s="155" t="s">
        <v>338</v>
      </c>
      <c r="F236" s="156" t="s">
        <v>339</v>
      </c>
      <c r="G236" s="157" t="s">
        <v>168</v>
      </c>
      <c r="H236" s="158">
        <v>356.49</v>
      </c>
      <c r="I236" s="159"/>
      <c r="J236" s="160">
        <f>ROUND(I236*H236,2)</f>
        <v>0</v>
      </c>
      <c r="K236" s="156" t="s">
        <v>144</v>
      </c>
      <c r="L236" s="161"/>
      <c r="M236" s="162" t="s">
        <v>1</v>
      </c>
      <c r="N236" s="163" t="s">
        <v>39</v>
      </c>
      <c r="P236" s="138">
        <f>O236*H236</f>
        <v>0</v>
      </c>
      <c r="Q236" s="138">
        <v>0.08</v>
      </c>
      <c r="R236" s="138">
        <f>Q236*H236</f>
        <v>28.519200000000001</v>
      </c>
      <c r="S236" s="138">
        <v>0</v>
      </c>
      <c r="T236" s="139">
        <f>S236*H236</f>
        <v>0</v>
      </c>
      <c r="AR236" s="140" t="s">
        <v>190</v>
      </c>
      <c r="AT236" s="140" t="s">
        <v>228</v>
      </c>
      <c r="AU236" s="140" t="s">
        <v>84</v>
      </c>
      <c r="AY236" s="14" t="s">
        <v>138</v>
      </c>
      <c r="BE236" s="141">
        <f>IF(N236="základní",J236,0)</f>
        <v>0</v>
      </c>
      <c r="BF236" s="141">
        <f>IF(N236="snížená",J236,0)</f>
        <v>0</v>
      </c>
      <c r="BG236" s="141">
        <f>IF(N236="zákl. přenesená",J236,0)</f>
        <v>0</v>
      </c>
      <c r="BH236" s="141">
        <f>IF(N236="sníž. přenesená",J236,0)</f>
        <v>0</v>
      </c>
      <c r="BI236" s="141">
        <f>IF(N236="nulová",J236,0)</f>
        <v>0</v>
      </c>
      <c r="BJ236" s="14" t="s">
        <v>82</v>
      </c>
      <c r="BK236" s="141">
        <f>ROUND(I236*H236,2)</f>
        <v>0</v>
      </c>
      <c r="BL236" s="14" t="s">
        <v>145</v>
      </c>
      <c r="BM236" s="140" t="s">
        <v>340</v>
      </c>
    </row>
    <row r="237" spans="2:65" s="1" customFormat="1" ht="10.199999999999999">
      <c r="B237" s="29"/>
      <c r="D237" s="142" t="s">
        <v>147</v>
      </c>
      <c r="F237" s="143" t="s">
        <v>339</v>
      </c>
      <c r="I237" s="144"/>
      <c r="L237" s="29"/>
      <c r="M237" s="145"/>
      <c r="T237" s="53"/>
      <c r="AT237" s="14" t="s">
        <v>147</v>
      </c>
      <c r="AU237" s="14" t="s">
        <v>84</v>
      </c>
    </row>
    <row r="238" spans="2:65" s="12" customFormat="1" ht="10.199999999999999">
      <c r="B238" s="147"/>
      <c r="D238" s="142" t="s">
        <v>151</v>
      </c>
      <c r="E238" s="148" t="s">
        <v>1</v>
      </c>
      <c r="F238" s="149" t="s">
        <v>341</v>
      </c>
      <c r="H238" s="150">
        <v>356.49</v>
      </c>
      <c r="I238" s="151"/>
      <c r="L238" s="147"/>
      <c r="M238" s="152"/>
      <c r="T238" s="153"/>
      <c r="AT238" s="148" t="s">
        <v>151</v>
      </c>
      <c r="AU238" s="148" t="s">
        <v>84</v>
      </c>
      <c r="AV238" s="12" t="s">
        <v>84</v>
      </c>
      <c r="AW238" s="12" t="s">
        <v>31</v>
      </c>
      <c r="AX238" s="12" t="s">
        <v>82</v>
      </c>
      <c r="AY238" s="148" t="s">
        <v>138</v>
      </c>
    </row>
    <row r="239" spans="2:65" s="1" customFormat="1" ht="16.5" customHeight="1">
      <c r="B239" s="29"/>
      <c r="C239" s="154" t="s">
        <v>342</v>
      </c>
      <c r="D239" s="154" t="s">
        <v>228</v>
      </c>
      <c r="E239" s="155" t="s">
        <v>343</v>
      </c>
      <c r="F239" s="156" t="s">
        <v>344</v>
      </c>
      <c r="G239" s="157" t="s">
        <v>168</v>
      </c>
      <c r="H239" s="158">
        <v>62.84</v>
      </c>
      <c r="I239" s="159"/>
      <c r="J239" s="160">
        <f>ROUND(I239*H239,2)</f>
        <v>0</v>
      </c>
      <c r="K239" s="156" t="s">
        <v>144</v>
      </c>
      <c r="L239" s="161"/>
      <c r="M239" s="162" t="s">
        <v>1</v>
      </c>
      <c r="N239" s="163" t="s">
        <v>39</v>
      </c>
      <c r="P239" s="138">
        <f>O239*H239</f>
        <v>0</v>
      </c>
      <c r="Q239" s="138">
        <v>4.8300000000000003E-2</v>
      </c>
      <c r="R239" s="138">
        <f>Q239*H239</f>
        <v>3.0351720000000002</v>
      </c>
      <c r="S239" s="138">
        <v>0</v>
      </c>
      <c r="T239" s="139">
        <f>S239*H239</f>
        <v>0</v>
      </c>
      <c r="AR239" s="140" t="s">
        <v>190</v>
      </c>
      <c r="AT239" s="140" t="s">
        <v>228</v>
      </c>
      <c r="AU239" s="140" t="s">
        <v>84</v>
      </c>
      <c r="AY239" s="14" t="s">
        <v>138</v>
      </c>
      <c r="BE239" s="141">
        <f>IF(N239="základní",J239,0)</f>
        <v>0</v>
      </c>
      <c r="BF239" s="141">
        <f>IF(N239="snížená",J239,0)</f>
        <v>0</v>
      </c>
      <c r="BG239" s="141">
        <f>IF(N239="zákl. přenesená",J239,0)</f>
        <v>0</v>
      </c>
      <c r="BH239" s="141">
        <f>IF(N239="sníž. přenesená",J239,0)</f>
        <v>0</v>
      </c>
      <c r="BI239" s="141">
        <f>IF(N239="nulová",J239,0)</f>
        <v>0</v>
      </c>
      <c r="BJ239" s="14" t="s">
        <v>82</v>
      </c>
      <c r="BK239" s="141">
        <f>ROUND(I239*H239,2)</f>
        <v>0</v>
      </c>
      <c r="BL239" s="14" t="s">
        <v>145</v>
      </c>
      <c r="BM239" s="140" t="s">
        <v>345</v>
      </c>
    </row>
    <row r="240" spans="2:65" s="1" customFormat="1" ht="10.199999999999999">
      <c r="B240" s="29"/>
      <c r="D240" s="142" t="s">
        <v>147</v>
      </c>
      <c r="F240" s="143" t="s">
        <v>344</v>
      </c>
      <c r="I240" s="144"/>
      <c r="L240" s="29"/>
      <c r="M240" s="145"/>
      <c r="T240" s="53"/>
      <c r="AT240" s="14" t="s">
        <v>147</v>
      </c>
      <c r="AU240" s="14" t="s">
        <v>84</v>
      </c>
    </row>
    <row r="241" spans="2:65" s="12" customFormat="1" ht="10.199999999999999">
      <c r="B241" s="147"/>
      <c r="D241" s="142" t="s">
        <v>151</v>
      </c>
      <c r="E241" s="148" t="s">
        <v>1</v>
      </c>
      <c r="F241" s="149" t="s">
        <v>346</v>
      </c>
      <c r="H241" s="150">
        <v>62.84</v>
      </c>
      <c r="I241" s="151"/>
      <c r="L241" s="147"/>
      <c r="M241" s="152"/>
      <c r="T241" s="153"/>
      <c r="AT241" s="148" t="s">
        <v>151</v>
      </c>
      <c r="AU241" s="148" t="s">
        <v>84</v>
      </c>
      <c r="AV241" s="12" t="s">
        <v>84</v>
      </c>
      <c r="AW241" s="12" t="s">
        <v>31</v>
      </c>
      <c r="AX241" s="12" t="s">
        <v>82</v>
      </c>
      <c r="AY241" s="148" t="s">
        <v>138</v>
      </c>
    </row>
    <row r="242" spans="2:65" s="1" customFormat="1" ht="24.15" customHeight="1">
      <c r="B242" s="29"/>
      <c r="C242" s="154" t="s">
        <v>347</v>
      </c>
      <c r="D242" s="154" t="s">
        <v>228</v>
      </c>
      <c r="E242" s="155" t="s">
        <v>348</v>
      </c>
      <c r="F242" s="156" t="s">
        <v>349</v>
      </c>
      <c r="G242" s="157" t="s">
        <v>168</v>
      </c>
      <c r="H242" s="158">
        <v>27.54</v>
      </c>
      <c r="I242" s="159"/>
      <c r="J242" s="160">
        <f>ROUND(I242*H242,2)</f>
        <v>0</v>
      </c>
      <c r="K242" s="156" t="s">
        <v>144</v>
      </c>
      <c r="L242" s="161"/>
      <c r="M242" s="162" t="s">
        <v>1</v>
      </c>
      <c r="N242" s="163" t="s">
        <v>39</v>
      </c>
      <c r="P242" s="138">
        <f>O242*H242</f>
        <v>0</v>
      </c>
      <c r="Q242" s="138">
        <v>6.5670000000000006E-2</v>
      </c>
      <c r="R242" s="138">
        <f>Q242*H242</f>
        <v>1.8085518</v>
      </c>
      <c r="S242" s="138">
        <v>0</v>
      </c>
      <c r="T242" s="139">
        <f>S242*H242</f>
        <v>0</v>
      </c>
      <c r="AR242" s="140" t="s">
        <v>190</v>
      </c>
      <c r="AT242" s="140" t="s">
        <v>228</v>
      </c>
      <c r="AU242" s="140" t="s">
        <v>84</v>
      </c>
      <c r="AY242" s="14" t="s">
        <v>138</v>
      </c>
      <c r="BE242" s="141">
        <f>IF(N242="základní",J242,0)</f>
        <v>0</v>
      </c>
      <c r="BF242" s="141">
        <f>IF(N242="snížená",J242,0)</f>
        <v>0</v>
      </c>
      <c r="BG242" s="141">
        <f>IF(N242="zákl. přenesená",J242,0)</f>
        <v>0</v>
      </c>
      <c r="BH242" s="141">
        <f>IF(N242="sníž. přenesená",J242,0)</f>
        <v>0</v>
      </c>
      <c r="BI242" s="141">
        <f>IF(N242="nulová",J242,0)</f>
        <v>0</v>
      </c>
      <c r="BJ242" s="14" t="s">
        <v>82</v>
      </c>
      <c r="BK242" s="141">
        <f>ROUND(I242*H242,2)</f>
        <v>0</v>
      </c>
      <c r="BL242" s="14" t="s">
        <v>145</v>
      </c>
      <c r="BM242" s="140" t="s">
        <v>350</v>
      </c>
    </row>
    <row r="243" spans="2:65" s="1" customFormat="1" ht="10.199999999999999">
      <c r="B243" s="29"/>
      <c r="D243" s="142" t="s">
        <v>147</v>
      </c>
      <c r="F243" s="143" t="s">
        <v>349</v>
      </c>
      <c r="I243" s="144"/>
      <c r="L243" s="29"/>
      <c r="M243" s="145"/>
      <c r="T243" s="53"/>
      <c r="AT243" s="14" t="s">
        <v>147</v>
      </c>
      <c r="AU243" s="14" t="s">
        <v>84</v>
      </c>
    </row>
    <row r="244" spans="2:65" s="12" customFormat="1" ht="10.199999999999999">
      <c r="B244" s="147"/>
      <c r="D244" s="142" t="s">
        <v>151</v>
      </c>
      <c r="F244" s="149" t="s">
        <v>351</v>
      </c>
      <c r="H244" s="150">
        <v>27.54</v>
      </c>
      <c r="I244" s="151"/>
      <c r="L244" s="147"/>
      <c r="M244" s="152"/>
      <c r="T244" s="153"/>
      <c r="AT244" s="148" t="s">
        <v>151</v>
      </c>
      <c r="AU244" s="148" t="s">
        <v>84</v>
      </c>
      <c r="AV244" s="12" t="s">
        <v>84</v>
      </c>
      <c r="AW244" s="12" t="s">
        <v>4</v>
      </c>
      <c r="AX244" s="12" t="s">
        <v>82</v>
      </c>
      <c r="AY244" s="148" t="s">
        <v>138</v>
      </c>
    </row>
    <row r="245" spans="2:65" s="1" customFormat="1" ht="33" customHeight="1">
      <c r="B245" s="29"/>
      <c r="C245" s="129" t="s">
        <v>352</v>
      </c>
      <c r="D245" s="129" t="s">
        <v>140</v>
      </c>
      <c r="E245" s="130" t="s">
        <v>353</v>
      </c>
      <c r="F245" s="131" t="s">
        <v>354</v>
      </c>
      <c r="G245" s="132" t="s">
        <v>168</v>
      </c>
      <c r="H245" s="133">
        <v>418.9</v>
      </c>
      <c r="I245" s="134"/>
      <c r="J245" s="135">
        <f>ROUND(I245*H245,2)</f>
        <v>0</v>
      </c>
      <c r="K245" s="131" t="s">
        <v>144</v>
      </c>
      <c r="L245" s="29"/>
      <c r="M245" s="136" t="s">
        <v>1</v>
      </c>
      <c r="N245" s="137" t="s">
        <v>39</v>
      </c>
      <c r="P245" s="138">
        <f>O245*H245</f>
        <v>0</v>
      </c>
      <c r="Q245" s="138">
        <v>0.14041999999999999</v>
      </c>
      <c r="R245" s="138">
        <f>Q245*H245</f>
        <v>58.821937999999996</v>
      </c>
      <c r="S245" s="138">
        <v>0</v>
      </c>
      <c r="T245" s="139">
        <f>S245*H245</f>
        <v>0</v>
      </c>
      <c r="AR245" s="140" t="s">
        <v>145</v>
      </c>
      <c r="AT245" s="140" t="s">
        <v>140</v>
      </c>
      <c r="AU245" s="140" t="s">
        <v>84</v>
      </c>
      <c r="AY245" s="14" t="s">
        <v>138</v>
      </c>
      <c r="BE245" s="141">
        <f>IF(N245="základní",J245,0)</f>
        <v>0</v>
      </c>
      <c r="BF245" s="141">
        <f>IF(N245="snížená",J245,0)</f>
        <v>0</v>
      </c>
      <c r="BG245" s="141">
        <f>IF(N245="zákl. přenesená",J245,0)</f>
        <v>0</v>
      </c>
      <c r="BH245" s="141">
        <f>IF(N245="sníž. přenesená",J245,0)</f>
        <v>0</v>
      </c>
      <c r="BI245" s="141">
        <f>IF(N245="nulová",J245,0)</f>
        <v>0</v>
      </c>
      <c r="BJ245" s="14" t="s">
        <v>82</v>
      </c>
      <c r="BK245" s="141">
        <f>ROUND(I245*H245,2)</f>
        <v>0</v>
      </c>
      <c r="BL245" s="14" t="s">
        <v>145</v>
      </c>
      <c r="BM245" s="140" t="s">
        <v>355</v>
      </c>
    </row>
    <row r="246" spans="2:65" s="1" customFormat="1" ht="38.4">
      <c r="B246" s="29"/>
      <c r="D246" s="142" t="s">
        <v>147</v>
      </c>
      <c r="F246" s="143" t="s">
        <v>356</v>
      </c>
      <c r="I246" s="144"/>
      <c r="L246" s="29"/>
      <c r="M246" s="145"/>
      <c r="T246" s="53"/>
      <c r="AT246" s="14" t="s">
        <v>147</v>
      </c>
      <c r="AU246" s="14" t="s">
        <v>84</v>
      </c>
    </row>
    <row r="247" spans="2:65" s="12" customFormat="1" ht="10.199999999999999">
      <c r="B247" s="147"/>
      <c r="D247" s="142" t="s">
        <v>151</v>
      </c>
      <c r="E247" s="148" t="s">
        <v>1</v>
      </c>
      <c r="F247" s="149" t="s">
        <v>357</v>
      </c>
      <c r="H247" s="150">
        <v>418.9</v>
      </c>
      <c r="I247" s="151"/>
      <c r="L247" s="147"/>
      <c r="M247" s="152"/>
      <c r="T247" s="153"/>
      <c r="AT247" s="148" t="s">
        <v>151</v>
      </c>
      <c r="AU247" s="148" t="s">
        <v>84</v>
      </c>
      <c r="AV247" s="12" t="s">
        <v>84</v>
      </c>
      <c r="AW247" s="12" t="s">
        <v>31</v>
      </c>
      <c r="AX247" s="12" t="s">
        <v>82</v>
      </c>
      <c r="AY247" s="148" t="s">
        <v>138</v>
      </c>
    </row>
    <row r="248" spans="2:65" s="1" customFormat="1" ht="16.5" customHeight="1">
      <c r="B248" s="29"/>
      <c r="C248" s="154" t="s">
        <v>358</v>
      </c>
      <c r="D248" s="154" t="s">
        <v>228</v>
      </c>
      <c r="E248" s="155" t="s">
        <v>359</v>
      </c>
      <c r="F248" s="156" t="s">
        <v>360</v>
      </c>
      <c r="G248" s="157" t="s">
        <v>168</v>
      </c>
      <c r="H248" s="158">
        <v>427.27800000000002</v>
      </c>
      <c r="I248" s="159"/>
      <c r="J248" s="160">
        <f>ROUND(I248*H248,2)</f>
        <v>0</v>
      </c>
      <c r="K248" s="156" t="s">
        <v>144</v>
      </c>
      <c r="L248" s="161"/>
      <c r="M248" s="162" t="s">
        <v>1</v>
      </c>
      <c r="N248" s="163" t="s">
        <v>39</v>
      </c>
      <c r="P248" s="138">
        <f>O248*H248</f>
        <v>0</v>
      </c>
      <c r="Q248" s="138">
        <v>4.4999999999999998E-2</v>
      </c>
      <c r="R248" s="138">
        <f>Q248*H248</f>
        <v>19.227509999999999</v>
      </c>
      <c r="S248" s="138">
        <v>0</v>
      </c>
      <c r="T248" s="139">
        <f>S248*H248</f>
        <v>0</v>
      </c>
      <c r="AR248" s="140" t="s">
        <v>190</v>
      </c>
      <c r="AT248" s="140" t="s">
        <v>228</v>
      </c>
      <c r="AU248" s="140" t="s">
        <v>84</v>
      </c>
      <c r="AY248" s="14" t="s">
        <v>138</v>
      </c>
      <c r="BE248" s="141">
        <f>IF(N248="základní",J248,0)</f>
        <v>0</v>
      </c>
      <c r="BF248" s="141">
        <f>IF(N248="snížená",J248,0)</f>
        <v>0</v>
      </c>
      <c r="BG248" s="141">
        <f>IF(N248="zákl. přenesená",J248,0)</f>
        <v>0</v>
      </c>
      <c r="BH248" s="141">
        <f>IF(N248="sníž. přenesená",J248,0)</f>
        <v>0</v>
      </c>
      <c r="BI248" s="141">
        <f>IF(N248="nulová",J248,0)</f>
        <v>0</v>
      </c>
      <c r="BJ248" s="14" t="s">
        <v>82</v>
      </c>
      <c r="BK248" s="141">
        <f>ROUND(I248*H248,2)</f>
        <v>0</v>
      </c>
      <c r="BL248" s="14" t="s">
        <v>145</v>
      </c>
      <c r="BM248" s="140" t="s">
        <v>361</v>
      </c>
    </row>
    <row r="249" spans="2:65" s="1" customFormat="1" ht="10.199999999999999">
      <c r="B249" s="29"/>
      <c r="D249" s="142" t="s">
        <v>147</v>
      </c>
      <c r="F249" s="143" t="s">
        <v>360</v>
      </c>
      <c r="I249" s="144"/>
      <c r="L249" s="29"/>
      <c r="M249" s="145"/>
      <c r="T249" s="53"/>
      <c r="AT249" s="14" t="s">
        <v>147</v>
      </c>
      <c r="AU249" s="14" t="s">
        <v>84</v>
      </c>
    </row>
    <row r="250" spans="2:65" s="12" customFormat="1" ht="10.199999999999999">
      <c r="B250" s="147"/>
      <c r="D250" s="142" t="s">
        <v>151</v>
      </c>
      <c r="F250" s="149" t="s">
        <v>362</v>
      </c>
      <c r="H250" s="150">
        <v>427.27800000000002</v>
      </c>
      <c r="I250" s="151"/>
      <c r="L250" s="147"/>
      <c r="M250" s="152"/>
      <c r="T250" s="153"/>
      <c r="AT250" s="148" t="s">
        <v>151</v>
      </c>
      <c r="AU250" s="148" t="s">
        <v>84</v>
      </c>
      <c r="AV250" s="12" t="s">
        <v>84</v>
      </c>
      <c r="AW250" s="12" t="s">
        <v>4</v>
      </c>
      <c r="AX250" s="12" t="s">
        <v>82</v>
      </c>
      <c r="AY250" s="148" t="s">
        <v>138</v>
      </c>
    </row>
    <row r="251" spans="2:65" s="1" customFormat="1" ht="24.15" customHeight="1">
      <c r="B251" s="29"/>
      <c r="C251" s="129" t="s">
        <v>363</v>
      </c>
      <c r="D251" s="129" t="s">
        <v>140</v>
      </c>
      <c r="E251" s="130" t="s">
        <v>364</v>
      </c>
      <c r="F251" s="131" t="s">
        <v>365</v>
      </c>
      <c r="G251" s="132" t="s">
        <v>231</v>
      </c>
      <c r="H251" s="133">
        <v>1</v>
      </c>
      <c r="I251" s="134"/>
      <c r="J251" s="135">
        <f>ROUND(I251*H251,2)</f>
        <v>0</v>
      </c>
      <c r="K251" s="131" t="s">
        <v>144</v>
      </c>
      <c r="L251" s="29"/>
      <c r="M251" s="136" t="s">
        <v>1</v>
      </c>
      <c r="N251" s="137" t="s">
        <v>39</v>
      </c>
      <c r="P251" s="138">
        <f>O251*H251</f>
        <v>0</v>
      </c>
      <c r="Q251" s="138">
        <v>16.75142</v>
      </c>
      <c r="R251" s="138">
        <f>Q251*H251</f>
        <v>16.75142</v>
      </c>
      <c r="S251" s="138">
        <v>0</v>
      </c>
      <c r="T251" s="139">
        <f>S251*H251</f>
        <v>0</v>
      </c>
      <c r="AR251" s="140" t="s">
        <v>145</v>
      </c>
      <c r="AT251" s="140" t="s">
        <v>140</v>
      </c>
      <c r="AU251" s="140" t="s">
        <v>84</v>
      </c>
      <c r="AY251" s="14" t="s">
        <v>138</v>
      </c>
      <c r="BE251" s="141">
        <f>IF(N251="základní",J251,0)</f>
        <v>0</v>
      </c>
      <c r="BF251" s="141">
        <f>IF(N251="snížená",J251,0)</f>
        <v>0</v>
      </c>
      <c r="BG251" s="141">
        <f>IF(N251="zákl. přenesená",J251,0)</f>
        <v>0</v>
      </c>
      <c r="BH251" s="141">
        <f>IF(N251="sníž. přenesená",J251,0)</f>
        <v>0</v>
      </c>
      <c r="BI251" s="141">
        <f>IF(N251="nulová",J251,0)</f>
        <v>0</v>
      </c>
      <c r="BJ251" s="14" t="s">
        <v>82</v>
      </c>
      <c r="BK251" s="141">
        <f>ROUND(I251*H251,2)</f>
        <v>0</v>
      </c>
      <c r="BL251" s="14" t="s">
        <v>145</v>
      </c>
      <c r="BM251" s="140" t="s">
        <v>366</v>
      </c>
    </row>
    <row r="252" spans="2:65" s="1" customFormat="1" ht="19.2">
      <c r="B252" s="29"/>
      <c r="D252" s="142" t="s">
        <v>147</v>
      </c>
      <c r="F252" s="143" t="s">
        <v>367</v>
      </c>
      <c r="I252" s="144"/>
      <c r="L252" s="29"/>
      <c r="M252" s="145"/>
      <c r="T252" s="53"/>
      <c r="AT252" s="14" t="s">
        <v>147</v>
      </c>
      <c r="AU252" s="14" t="s">
        <v>84</v>
      </c>
    </row>
    <row r="253" spans="2:65" s="1" customFormat="1" ht="24.15" customHeight="1">
      <c r="B253" s="29"/>
      <c r="C253" s="129" t="s">
        <v>368</v>
      </c>
      <c r="D253" s="129" t="s">
        <v>140</v>
      </c>
      <c r="E253" s="130" t="s">
        <v>369</v>
      </c>
      <c r="F253" s="131" t="s">
        <v>370</v>
      </c>
      <c r="G253" s="132" t="s">
        <v>168</v>
      </c>
      <c r="H253" s="133">
        <v>2.5</v>
      </c>
      <c r="I253" s="134"/>
      <c r="J253" s="135">
        <f>ROUND(I253*H253,2)</f>
        <v>0</v>
      </c>
      <c r="K253" s="131" t="s">
        <v>144</v>
      </c>
      <c r="L253" s="29"/>
      <c r="M253" s="136" t="s">
        <v>1</v>
      </c>
      <c r="N253" s="137" t="s">
        <v>39</v>
      </c>
      <c r="P253" s="138">
        <f>O253*H253</f>
        <v>0</v>
      </c>
      <c r="Q253" s="138">
        <v>0.88534999999999997</v>
      </c>
      <c r="R253" s="138">
        <f>Q253*H253</f>
        <v>2.2133750000000001</v>
      </c>
      <c r="S253" s="138">
        <v>0</v>
      </c>
      <c r="T253" s="139">
        <f>S253*H253</f>
        <v>0</v>
      </c>
      <c r="AR253" s="140" t="s">
        <v>145</v>
      </c>
      <c r="AT253" s="140" t="s">
        <v>140</v>
      </c>
      <c r="AU253" s="140" t="s">
        <v>84</v>
      </c>
      <c r="AY253" s="14" t="s">
        <v>138</v>
      </c>
      <c r="BE253" s="141">
        <f>IF(N253="základní",J253,0)</f>
        <v>0</v>
      </c>
      <c r="BF253" s="141">
        <f>IF(N253="snížená",J253,0)</f>
        <v>0</v>
      </c>
      <c r="BG253" s="141">
        <f>IF(N253="zákl. přenesená",J253,0)</f>
        <v>0</v>
      </c>
      <c r="BH253" s="141">
        <f>IF(N253="sníž. přenesená",J253,0)</f>
        <v>0</v>
      </c>
      <c r="BI253" s="141">
        <f>IF(N253="nulová",J253,0)</f>
        <v>0</v>
      </c>
      <c r="BJ253" s="14" t="s">
        <v>82</v>
      </c>
      <c r="BK253" s="141">
        <f>ROUND(I253*H253,2)</f>
        <v>0</v>
      </c>
      <c r="BL253" s="14" t="s">
        <v>145</v>
      </c>
      <c r="BM253" s="140" t="s">
        <v>371</v>
      </c>
    </row>
    <row r="254" spans="2:65" s="1" customFormat="1" ht="19.2">
      <c r="B254" s="29"/>
      <c r="D254" s="142" t="s">
        <v>147</v>
      </c>
      <c r="F254" s="143" t="s">
        <v>372</v>
      </c>
      <c r="I254" s="144"/>
      <c r="L254" s="29"/>
      <c r="M254" s="145"/>
      <c r="T254" s="53"/>
      <c r="AT254" s="14" t="s">
        <v>147</v>
      </c>
      <c r="AU254" s="14" t="s">
        <v>84</v>
      </c>
    </row>
    <row r="255" spans="2:65" s="1" customFormat="1" ht="16.5" customHeight="1">
      <c r="B255" s="29"/>
      <c r="C255" s="154" t="s">
        <v>373</v>
      </c>
      <c r="D255" s="154" t="s">
        <v>228</v>
      </c>
      <c r="E255" s="155" t="s">
        <v>374</v>
      </c>
      <c r="F255" s="156" t="s">
        <v>375</v>
      </c>
      <c r="G255" s="157" t="s">
        <v>168</v>
      </c>
      <c r="H255" s="158">
        <v>2.5249999999999999</v>
      </c>
      <c r="I255" s="159"/>
      <c r="J255" s="160">
        <f>ROUND(I255*H255,2)</f>
        <v>0</v>
      </c>
      <c r="K255" s="156" t="s">
        <v>144</v>
      </c>
      <c r="L255" s="161"/>
      <c r="M255" s="162" t="s">
        <v>1</v>
      </c>
      <c r="N255" s="163" t="s">
        <v>39</v>
      </c>
      <c r="P255" s="138">
        <f>O255*H255</f>
        <v>0</v>
      </c>
      <c r="Q255" s="138">
        <v>0.52639999999999998</v>
      </c>
      <c r="R255" s="138">
        <f>Q255*H255</f>
        <v>1.3291599999999999</v>
      </c>
      <c r="S255" s="138">
        <v>0</v>
      </c>
      <c r="T255" s="139">
        <f>S255*H255</f>
        <v>0</v>
      </c>
      <c r="AR255" s="140" t="s">
        <v>190</v>
      </c>
      <c r="AT255" s="140" t="s">
        <v>228</v>
      </c>
      <c r="AU255" s="140" t="s">
        <v>84</v>
      </c>
      <c r="AY255" s="14" t="s">
        <v>138</v>
      </c>
      <c r="BE255" s="141">
        <f>IF(N255="základní",J255,0)</f>
        <v>0</v>
      </c>
      <c r="BF255" s="141">
        <f>IF(N255="snížená",J255,0)</f>
        <v>0</v>
      </c>
      <c r="BG255" s="141">
        <f>IF(N255="zákl. přenesená",J255,0)</f>
        <v>0</v>
      </c>
      <c r="BH255" s="141">
        <f>IF(N255="sníž. přenesená",J255,0)</f>
        <v>0</v>
      </c>
      <c r="BI255" s="141">
        <f>IF(N255="nulová",J255,0)</f>
        <v>0</v>
      </c>
      <c r="BJ255" s="14" t="s">
        <v>82</v>
      </c>
      <c r="BK255" s="141">
        <f>ROUND(I255*H255,2)</f>
        <v>0</v>
      </c>
      <c r="BL255" s="14" t="s">
        <v>145</v>
      </c>
      <c r="BM255" s="140" t="s">
        <v>376</v>
      </c>
    </row>
    <row r="256" spans="2:65" s="1" customFormat="1" ht="10.199999999999999">
      <c r="B256" s="29"/>
      <c r="D256" s="142" t="s">
        <v>147</v>
      </c>
      <c r="F256" s="143" t="s">
        <v>375</v>
      </c>
      <c r="I256" s="144"/>
      <c r="L256" s="29"/>
      <c r="M256" s="145"/>
      <c r="T256" s="53"/>
      <c r="AT256" s="14" t="s">
        <v>147</v>
      </c>
      <c r="AU256" s="14" t="s">
        <v>84</v>
      </c>
    </row>
    <row r="257" spans="2:65" s="12" customFormat="1" ht="10.199999999999999">
      <c r="B257" s="147"/>
      <c r="D257" s="142" t="s">
        <v>151</v>
      </c>
      <c r="F257" s="149" t="s">
        <v>377</v>
      </c>
      <c r="H257" s="150">
        <v>2.5249999999999999</v>
      </c>
      <c r="I257" s="151"/>
      <c r="L257" s="147"/>
      <c r="M257" s="152"/>
      <c r="T257" s="153"/>
      <c r="AT257" s="148" t="s">
        <v>151</v>
      </c>
      <c r="AU257" s="148" t="s">
        <v>84</v>
      </c>
      <c r="AV257" s="12" t="s">
        <v>84</v>
      </c>
      <c r="AW257" s="12" t="s">
        <v>4</v>
      </c>
      <c r="AX257" s="12" t="s">
        <v>82</v>
      </c>
      <c r="AY257" s="148" t="s">
        <v>138</v>
      </c>
    </row>
    <row r="258" spans="2:65" s="1" customFormat="1" ht="33" customHeight="1">
      <c r="B258" s="29"/>
      <c r="C258" s="129" t="s">
        <v>378</v>
      </c>
      <c r="D258" s="129" t="s">
        <v>140</v>
      </c>
      <c r="E258" s="130" t="s">
        <v>379</v>
      </c>
      <c r="F258" s="131" t="s">
        <v>380</v>
      </c>
      <c r="G258" s="132" t="s">
        <v>168</v>
      </c>
      <c r="H258" s="133">
        <v>402.87</v>
      </c>
      <c r="I258" s="134"/>
      <c r="J258" s="135">
        <f>ROUND(I258*H258,2)</f>
        <v>0</v>
      </c>
      <c r="K258" s="131" t="s">
        <v>144</v>
      </c>
      <c r="L258" s="29"/>
      <c r="M258" s="136" t="s">
        <v>1</v>
      </c>
      <c r="N258" s="137" t="s">
        <v>39</v>
      </c>
      <c r="P258" s="138">
        <f>O258*H258</f>
        <v>0</v>
      </c>
      <c r="Q258" s="138">
        <v>6.0999999999999997E-4</v>
      </c>
      <c r="R258" s="138">
        <f>Q258*H258</f>
        <v>0.24575069999999999</v>
      </c>
      <c r="S258" s="138">
        <v>0</v>
      </c>
      <c r="T258" s="139">
        <f>S258*H258</f>
        <v>0</v>
      </c>
      <c r="AR258" s="140" t="s">
        <v>145</v>
      </c>
      <c r="AT258" s="140" t="s">
        <v>140</v>
      </c>
      <c r="AU258" s="140" t="s">
        <v>84</v>
      </c>
      <c r="AY258" s="14" t="s">
        <v>138</v>
      </c>
      <c r="BE258" s="141">
        <f>IF(N258="základní",J258,0)</f>
        <v>0</v>
      </c>
      <c r="BF258" s="141">
        <f>IF(N258="snížená",J258,0)</f>
        <v>0</v>
      </c>
      <c r="BG258" s="141">
        <f>IF(N258="zákl. přenesená",J258,0)</f>
        <v>0</v>
      </c>
      <c r="BH258" s="141">
        <f>IF(N258="sníž. přenesená",J258,0)</f>
        <v>0</v>
      </c>
      <c r="BI258" s="141">
        <f>IF(N258="nulová",J258,0)</f>
        <v>0</v>
      </c>
      <c r="BJ258" s="14" t="s">
        <v>82</v>
      </c>
      <c r="BK258" s="141">
        <f>ROUND(I258*H258,2)</f>
        <v>0</v>
      </c>
      <c r="BL258" s="14" t="s">
        <v>145</v>
      </c>
      <c r="BM258" s="140" t="s">
        <v>381</v>
      </c>
    </row>
    <row r="259" spans="2:65" s="1" customFormat="1" ht="38.4">
      <c r="B259" s="29"/>
      <c r="D259" s="142" t="s">
        <v>147</v>
      </c>
      <c r="F259" s="143" t="s">
        <v>382</v>
      </c>
      <c r="I259" s="144"/>
      <c r="L259" s="29"/>
      <c r="M259" s="145"/>
      <c r="T259" s="53"/>
      <c r="AT259" s="14" t="s">
        <v>147</v>
      </c>
      <c r="AU259" s="14" t="s">
        <v>84</v>
      </c>
    </row>
    <row r="260" spans="2:65" s="12" customFormat="1" ht="10.199999999999999">
      <c r="B260" s="147"/>
      <c r="D260" s="142" t="s">
        <v>151</v>
      </c>
      <c r="E260" s="148" t="s">
        <v>1</v>
      </c>
      <c r="F260" s="149" t="s">
        <v>383</v>
      </c>
      <c r="H260" s="150">
        <v>402.87</v>
      </c>
      <c r="I260" s="151"/>
      <c r="L260" s="147"/>
      <c r="M260" s="152"/>
      <c r="T260" s="153"/>
      <c r="AT260" s="148" t="s">
        <v>151</v>
      </c>
      <c r="AU260" s="148" t="s">
        <v>84</v>
      </c>
      <c r="AV260" s="12" t="s">
        <v>84</v>
      </c>
      <c r="AW260" s="12" t="s">
        <v>31</v>
      </c>
      <c r="AX260" s="12" t="s">
        <v>82</v>
      </c>
      <c r="AY260" s="148" t="s">
        <v>138</v>
      </c>
    </row>
    <row r="261" spans="2:65" s="1" customFormat="1" ht="24.15" customHeight="1">
      <c r="B261" s="29"/>
      <c r="C261" s="129" t="s">
        <v>384</v>
      </c>
      <c r="D261" s="129" t="s">
        <v>140</v>
      </c>
      <c r="E261" s="130" t="s">
        <v>385</v>
      </c>
      <c r="F261" s="131" t="s">
        <v>386</v>
      </c>
      <c r="G261" s="132" t="s">
        <v>168</v>
      </c>
      <c r="H261" s="133">
        <v>402.87</v>
      </c>
      <c r="I261" s="134"/>
      <c r="J261" s="135">
        <f>ROUND(I261*H261,2)</f>
        <v>0</v>
      </c>
      <c r="K261" s="131" t="s">
        <v>144</v>
      </c>
      <c r="L261" s="29"/>
      <c r="M261" s="136" t="s">
        <v>1</v>
      </c>
      <c r="N261" s="137" t="s">
        <v>39</v>
      </c>
      <c r="P261" s="138">
        <f>O261*H261</f>
        <v>0</v>
      </c>
      <c r="Q261" s="138">
        <v>0</v>
      </c>
      <c r="R261" s="138">
        <f>Q261*H261</f>
        <v>0</v>
      </c>
      <c r="S261" s="138">
        <v>0</v>
      </c>
      <c r="T261" s="139">
        <f>S261*H261</f>
        <v>0</v>
      </c>
      <c r="AR261" s="140" t="s">
        <v>145</v>
      </c>
      <c r="AT261" s="140" t="s">
        <v>140</v>
      </c>
      <c r="AU261" s="140" t="s">
        <v>84</v>
      </c>
      <c r="AY261" s="14" t="s">
        <v>138</v>
      </c>
      <c r="BE261" s="141">
        <f>IF(N261="základní",J261,0)</f>
        <v>0</v>
      </c>
      <c r="BF261" s="141">
        <f>IF(N261="snížená",J261,0)</f>
        <v>0</v>
      </c>
      <c r="BG261" s="141">
        <f>IF(N261="zákl. přenesená",J261,0)</f>
        <v>0</v>
      </c>
      <c r="BH261" s="141">
        <f>IF(N261="sníž. přenesená",J261,0)</f>
        <v>0</v>
      </c>
      <c r="BI261" s="141">
        <f>IF(N261="nulová",J261,0)</f>
        <v>0</v>
      </c>
      <c r="BJ261" s="14" t="s">
        <v>82</v>
      </c>
      <c r="BK261" s="141">
        <f>ROUND(I261*H261,2)</f>
        <v>0</v>
      </c>
      <c r="BL261" s="14" t="s">
        <v>145</v>
      </c>
      <c r="BM261" s="140" t="s">
        <v>387</v>
      </c>
    </row>
    <row r="262" spans="2:65" s="1" customFormat="1" ht="19.2">
      <c r="B262" s="29"/>
      <c r="D262" s="142" t="s">
        <v>147</v>
      </c>
      <c r="F262" s="143" t="s">
        <v>388</v>
      </c>
      <c r="I262" s="144"/>
      <c r="L262" s="29"/>
      <c r="M262" s="145"/>
      <c r="T262" s="53"/>
      <c r="AT262" s="14" t="s">
        <v>147</v>
      </c>
      <c r="AU262" s="14" t="s">
        <v>84</v>
      </c>
    </row>
    <row r="263" spans="2:65" s="12" customFormat="1" ht="10.199999999999999">
      <c r="B263" s="147"/>
      <c r="D263" s="142" t="s">
        <v>151</v>
      </c>
      <c r="E263" s="148" t="s">
        <v>1</v>
      </c>
      <c r="F263" s="149" t="s">
        <v>383</v>
      </c>
      <c r="H263" s="150">
        <v>402.87</v>
      </c>
      <c r="I263" s="151"/>
      <c r="L263" s="147"/>
      <c r="M263" s="152"/>
      <c r="T263" s="153"/>
      <c r="AT263" s="148" t="s">
        <v>151</v>
      </c>
      <c r="AU263" s="148" t="s">
        <v>84</v>
      </c>
      <c r="AV263" s="12" t="s">
        <v>84</v>
      </c>
      <c r="AW263" s="12" t="s">
        <v>31</v>
      </c>
      <c r="AX263" s="12" t="s">
        <v>82</v>
      </c>
      <c r="AY263" s="148" t="s">
        <v>138</v>
      </c>
    </row>
    <row r="264" spans="2:65" s="1" customFormat="1" ht="16.5" customHeight="1">
      <c r="B264" s="29"/>
      <c r="C264" s="129" t="s">
        <v>389</v>
      </c>
      <c r="D264" s="129" t="s">
        <v>140</v>
      </c>
      <c r="E264" s="130" t="s">
        <v>390</v>
      </c>
      <c r="F264" s="131" t="s">
        <v>391</v>
      </c>
      <c r="G264" s="132" t="s">
        <v>175</v>
      </c>
      <c r="H264" s="133">
        <v>1</v>
      </c>
      <c r="I264" s="134"/>
      <c r="J264" s="135">
        <f>ROUND(I264*H264,2)</f>
        <v>0</v>
      </c>
      <c r="K264" s="131" t="s">
        <v>144</v>
      </c>
      <c r="L264" s="29"/>
      <c r="M264" s="136" t="s">
        <v>1</v>
      </c>
      <c r="N264" s="137" t="s">
        <v>39</v>
      </c>
      <c r="P264" s="138">
        <f>O264*H264</f>
        <v>0</v>
      </c>
      <c r="Q264" s="138">
        <v>0</v>
      </c>
      <c r="R264" s="138">
        <f>Q264*H264</f>
        <v>0</v>
      </c>
      <c r="S264" s="138">
        <v>2</v>
      </c>
      <c r="T264" s="139">
        <f>S264*H264</f>
        <v>2</v>
      </c>
      <c r="AR264" s="140" t="s">
        <v>145</v>
      </c>
      <c r="AT264" s="140" t="s">
        <v>140</v>
      </c>
      <c r="AU264" s="140" t="s">
        <v>84</v>
      </c>
      <c r="AY264" s="14" t="s">
        <v>138</v>
      </c>
      <c r="BE264" s="141">
        <f>IF(N264="základní",J264,0)</f>
        <v>0</v>
      </c>
      <c r="BF264" s="141">
        <f>IF(N264="snížená",J264,0)</f>
        <v>0</v>
      </c>
      <c r="BG264" s="141">
        <f>IF(N264="zákl. přenesená",J264,0)</f>
        <v>0</v>
      </c>
      <c r="BH264" s="141">
        <f>IF(N264="sníž. přenesená",J264,0)</f>
        <v>0</v>
      </c>
      <c r="BI264" s="141">
        <f>IF(N264="nulová",J264,0)</f>
        <v>0</v>
      </c>
      <c r="BJ264" s="14" t="s">
        <v>82</v>
      </c>
      <c r="BK264" s="141">
        <f>ROUND(I264*H264,2)</f>
        <v>0</v>
      </c>
      <c r="BL264" s="14" t="s">
        <v>145</v>
      </c>
      <c r="BM264" s="140" t="s">
        <v>392</v>
      </c>
    </row>
    <row r="265" spans="2:65" s="1" customFormat="1" ht="10.199999999999999">
      <c r="B265" s="29"/>
      <c r="D265" s="142" t="s">
        <v>147</v>
      </c>
      <c r="F265" s="143" t="s">
        <v>391</v>
      </c>
      <c r="I265" s="144"/>
      <c r="L265" s="29"/>
      <c r="M265" s="145"/>
      <c r="T265" s="53"/>
      <c r="AT265" s="14" t="s">
        <v>147</v>
      </c>
      <c r="AU265" s="14" t="s">
        <v>84</v>
      </c>
    </row>
    <row r="266" spans="2:65" s="1" customFormat="1" ht="19.2">
      <c r="B266" s="29"/>
      <c r="D266" s="142" t="s">
        <v>149</v>
      </c>
      <c r="F266" s="146" t="s">
        <v>393</v>
      </c>
      <c r="I266" s="144"/>
      <c r="L266" s="29"/>
      <c r="M266" s="145"/>
      <c r="T266" s="53"/>
      <c r="AT266" s="14" t="s">
        <v>149</v>
      </c>
      <c r="AU266" s="14" t="s">
        <v>84</v>
      </c>
    </row>
    <row r="267" spans="2:65" s="12" customFormat="1" ht="10.199999999999999">
      <c r="B267" s="147"/>
      <c r="D267" s="142" t="s">
        <v>151</v>
      </c>
      <c r="E267" s="148" t="s">
        <v>1</v>
      </c>
      <c r="F267" s="149" t="s">
        <v>394</v>
      </c>
      <c r="H267" s="150">
        <v>1</v>
      </c>
      <c r="I267" s="151"/>
      <c r="L267" s="147"/>
      <c r="M267" s="152"/>
      <c r="T267" s="153"/>
      <c r="AT267" s="148" t="s">
        <v>151</v>
      </c>
      <c r="AU267" s="148" t="s">
        <v>84</v>
      </c>
      <c r="AV267" s="12" t="s">
        <v>84</v>
      </c>
      <c r="AW267" s="12" t="s">
        <v>31</v>
      </c>
      <c r="AX267" s="12" t="s">
        <v>82</v>
      </c>
      <c r="AY267" s="148" t="s">
        <v>138</v>
      </c>
    </row>
    <row r="268" spans="2:65" s="1" customFormat="1" ht="24.15" customHeight="1">
      <c r="B268" s="29"/>
      <c r="C268" s="129" t="s">
        <v>395</v>
      </c>
      <c r="D268" s="129" t="s">
        <v>140</v>
      </c>
      <c r="E268" s="130" t="s">
        <v>396</v>
      </c>
      <c r="F268" s="131" t="s">
        <v>397</v>
      </c>
      <c r="G268" s="132" t="s">
        <v>175</v>
      </c>
      <c r="H268" s="133">
        <v>0.64</v>
      </c>
      <c r="I268" s="134"/>
      <c r="J268" s="135">
        <f>ROUND(I268*H268,2)</f>
        <v>0</v>
      </c>
      <c r="K268" s="131" t="s">
        <v>144</v>
      </c>
      <c r="L268" s="29"/>
      <c r="M268" s="136" t="s">
        <v>1</v>
      </c>
      <c r="N268" s="137" t="s">
        <v>39</v>
      </c>
      <c r="P268" s="138">
        <f>O268*H268</f>
        <v>0</v>
      </c>
      <c r="Q268" s="138">
        <v>0</v>
      </c>
      <c r="R268" s="138">
        <f>Q268*H268</f>
        <v>0</v>
      </c>
      <c r="S268" s="138">
        <v>2.2000000000000002</v>
      </c>
      <c r="T268" s="139">
        <f>S268*H268</f>
        <v>1.4080000000000001</v>
      </c>
      <c r="AR268" s="140" t="s">
        <v>145</v>
      </c>
      <c r="AT268" s="140" t="s">
        <v>140</v>
      </c>
      <c r="AU268" s="140" t="s">
        <v>84</v>
      </c>
      <c r="AY268" s="14" t="s">
        <v>138</v>
      </c>
      <c r="BE268" s="141">
        <f>IF(N268="základní",J268,0)</f>
        <v>0</v>
      </c>
      <c r="BF268" s="141">
        <f>IF(N268="snížená",J268,0)</f>
        <v>0</v>
      </c>
      <c r="BG268" s="141">
        <f>IF(N268="zákl. přenesená",J268,0)</f>
        <v>0</v>
      </c>
      <c r="BH268" s="141">
        <f>IF(N268="sníž. přenesená",J268,0)</f>
        <v>0</v>
      </c>
      <c r="BI268" s="141">
        <f>IF(N268="nulová",J268,0)</f>
        <v>0</v>
      </c>
      <c r="BJ268" s="14" t="s">
        <v>82</v>
      </c>
      <c r="BK268" s="141">
        <f>ROUND(I268*H268,2)</f>
        <v>0</v>
      </c>
      <c r="BL268" s="14" t="s">
        <v>145</v>
      </c>
      <c r="BM268" s="140" t="s">
        <v>398</v>
      </c>
    </row>
    <row r="269" spans="2:65" s="1" customFormat="1" ht="19.2">
      <c r="B269" s="29"/>
      <c r="D269" s="142" t="s">
        <v>147</v>
      </c>
      <c r="F269" s="143" t="s">
        <v>399</v>
      </c>
      <c r="I269" s="144"/>
      <c r="L269" s="29"/>
      <c r="M269" s="145"/>
      <c r="T269" s="53"/>
      <c r="AT269" s="14" t="s">
        <v>147</v>
      </c>
      <c r="AU269" s="14" t="s">
        <v>84</v>
      </c>
    </row>
    <row r="270" spans="2:65" s="1" customFormat="1" ht="19.2">
      <c r="B270" s="29"/>
      <c r="D270" s="142" t="s">
        <v>149</v>
      </c>
      <c r="F270" s="146" t="s">
        <v>393</v>
      </c>
      <c r="I270" s="144"/>
      <c r="L270" s="29"/>
      <c r="M270" s="145"/>
      <c r="T270" s="53"/>
      <c r="AT270" s="14" t="s">
        <v>149</v>
      </c>
      <c r="AU270" s="14" t="s">
        <v>84</v>
      </c>
    </row>
    <row r="271" spans="2:65" s="12" customFormat="1" ht="10.199999999999999">
      <c r="B271" s="147"/>
      <c r="D271" s="142" t="s">
        <v>151</v>
      </c>
      <c r="E271" s="148" t="s">
        <v>1</v>
      </c>
      <c r="F271" s="149" t="s">
        <v>400</v>
      </c>
      <c r="H271" s="150">
        <v>0.64</v>
      </c>
      <c r="I271" s="151"/>
      <c r="L271" s="147"/>
      <c r="M271" s="152"/>
      <c r="T271" s="153"/>
      <c r="AT271" s="148" t="s">
        <v>151</v>
      </c>
      <c r="AU271" s="148" t="s">
        <v>84</v>
      </c>
      <c r="AV271" s="12" t="s">
        <v>84</v>
      </c>
      <c r="AW271" s="12" t="s">
        <v>31</v>
      </c>
      <c r="AX271" s="12" t="s">
        <v>82</v>
      </c>
      <c r="AY271" s="148" t="s">
        <v>138</v>
      </c>
    </row>
    <row r="272" spans="2:65" s="1" customFormat="1" ht="24.15" customHeight="1">
      <c r="B272" s="29"/>
      <c r="C272" s="129" t="s">
        <v>401</v>
      </c>
      <c r="D272" s="129" t="s">
        <v>140</v>
      </c>
      <c r="E272" s="130" t="s">
        <v>402</v>
      </c>
      <c r="F272" s="131" t="s">
        <v>403</v>
      </c>
      <c r="G272" s="132" t="s">
        <v>168</v>
      </c>
      <c r="H272" s="133">
        <v>4</v>
      </c>
      <c r="I272" s="134"/>
      <c r="J272" s="135">
        <f>ROUND(I272*H272,2)</f>
        <v>0</v>
      </c>
      <c r="K272" s="131" t="s">
        <v>144</v>
      </c>
      <c r="L272" s="29"/>
      <c r="M272" s="136" t="s">
        <v>1</v>
      </c>
      <c r="N272" s="137" t="s">
        <v>39</v>
      </c>
      <c r="P272" s="138">
        <f>O272*H272</f>
        <v>0</v>
      </c>
      <c r="Q272" s="138">
        <v>0</v>
      </c>
      <c r="R272" s="138">
        <f>Q272*H272</f>
        <v>0</v>
      </c>
      <c r="S272" s="138">
        <v>3.5000000000000003E-2</v>
      </c>
      <c r="T272" s="139">
        <f>S272*H272</f>
        <v>0.14000000000000001</v>
      </c>
      <c r="AR272" s="140" t="s">
        <v>145</v>
      </c>
      <c r="AT272" s="140" t="s">
        <v>140</v>
      </c>
      <c r="AU272" s="140" t="s">
        <v>84</v>
      </c>
      <c r="AY272" s="14" t="s">
        <v>138</v>
      </c>
      <c r="BE272" s="141">
        <f>IF(N272="základní",J272,0)</f>
        <v>0</v>
      </c>
      <c r="BF272" s="141">
        <f>IF(N272="snížená",J272,0)</f>
        <v>0</v>
      </c>
      <c r="BG272" s="141">
        <f>IF(N272="zákl. přenesená",J272,0)</f>
        <v>0</v>
      </c>
      <c r="BH272" s="141">
        <f>IF(N272="sníž. přenesená",J272,0)</f>
        <v>0</v>
      </c>
      <c r="BI272" s="141">
        <f>IF(N272="nulová",J272,0)</f>
        <v>0</v>
      </c>
      <c r="BJ272" s="14" t="s">
        <v>82</v>
      </c>
      <c r="BK272" s="141">
        <f>ROUND(I272*H272,2)</f>
        <v>0</v>
      </c>
      <c r="BL272" s="14" t="s">
        <v>145</v>
      </c>
      <c r="BM272" s="140" t="s">
        <v>404</v>
      </c>
    </row>
    <row r="273" spans="2:65" s="1" customFormat="1" ht="48">
      <c r="B273" s="29"/>
      <c r="D273" s="142" t="s">
        <v>147</v>
      </c>
      <c r="F273" s="143" t="s">
        <v>405</v>
      </c>
      <c r="I273" s="144"/>
      <c r="L273" s="29"/>
      <c r="M273" s="145"/>
      <c r="T273" s="53"/>
      <c r="AT273" s="14" t="s">
        <v>147</v>
      </c>
      <c r="AU273" s="14" t="s">
        <v>84</v>
      </c>
    </row>
    <row r="274" spans="2:65" s="1" customFormat="1" ht="24.15" customHeight="1">
      <c r="B274" s="29"/>
      <c r="C274" s="129" t="s">
        <v>406</v>
      </c>
      <c r="D274" s="129" t="s">
        <v>140</v>
      </c>
      <c r="E274" s="130" t="s">
        <v>407</v>
      </c>
      <c r="F274" s="131" t="s">
        <v>408</v>
      </c>
      <c r="G274" s="132" t="s">
        <v>231</v>
      </c>
      <c r="H274" s="133">
        <v>5</v>
      </c>
      <c r="I274" s="134"/>
      <c r="J274" s="135">
        <f>ROUND(I274*H274,2)</f>
        <v>0</v>
      </c>
      <c r="K274" s="131" t="s">
        <v>144</v>
      </c>
      <c r="L274" s="29"/>
      <c r="M274" s="136" t="s">
        <v>1</v>
      </c>
      <c r="N274" s="137" t="s">
        <v>39</v>
      </c>
      <c r="P274" s="138">
        <f>O274*H274</f>
        <v>0</v>
      </c>
      <c r="Q274" s="138">
        <v>0</v>
      </c>
      <c r="R274" s="138">
        <f>Q274*H274</f>
        <v>0</v>
      </c>
      <c r="S274" s="138">
        <v>8.2000000000000003E-2</v>
      </c>
      <c r="T274" s="139">
        <f>S274*H274</f>
        <v>0.41000000000000003</v>
      </c>
      <c r="AR274" s="140" t="s">
        <v>145</v>
      </c>
      <c r="AT274" s="140" t="s">
        <v>140</v>
      </c>
      <c r="AU274" s="140" t="s">
        <v>84</v>
      </c>
      <c r="AY274" s="14" t="s">
        <v>138</v>
      </c>
      <c r="BE274" s="141">
        <f>IF(N274="základní",J274,0)</f>
        <v>0</v>
      </c>
      <c r="BF274" s="141">
        <f>IF(N274="snížená",J274,0)</f>
        <v>0</v>
      </c>
      <c r="BG274" s="141">
        <f>IF(N274="zákl. přenesená",J274,0)</f>
        <v>0</v>
      </c>
      <c r="BH274" s="141">
        <f>IF(N274="sníž. přenesená",J274,0)</f>
        <v>0</v>
      </c>
      <c r="BI274" s="141">
        <f>IF(N274="nulová",J274,0)</f>
        <v>0</v>
      </c>
      <c r="BJ274" s="14" t="s">
        <v>82</v>
      </c>
      <c r="BK274" s="141">
        <f>ROUND(I274*H274,2)</f>
        <v>0</v>
      </c>
      <c r="BL274" s="14" t="s">
        <v>145</v>
      </c>
      <c r="BM274" s="140" t="s">
        <v>409</v>
      </c>
    </row>
    <row r="275" spans="2:65" s="1" customFormat="1" ht="38.4">
      <c r="B275" s="29"/>
      <c r="D275" s="142" t="s">
        <v>147</v>
      </c>
      <c r="F275" s="143" t="s">
        <v>410</v>
      </c>
      <c r="I275" s="144"/>
      <c r="L275" s="29"/>
      <c r="M275" s="145"/>
      <c r="T275" s="53"/>
      <c r="AT275" s="14" t="s">
        <v>147</v>
      </c>
      <c r="AU275" s="14" t="s">
        <v>84</v>
      </c>
    </row>
    <row r="276" spans="2:65" s="1" customFormat="1" ht="24.15" customHeight="1">
      <c r="B276" s="29"/>
      <c r="C276" s="129" t="s">
        <v>411</v>
      </c>
      <c r="D276" s="129" t="s">
        <v>140</v>
      </c>
      <c r="E276" s="130" t="s">
        <v>412</v>
      </c>
      <c r="F276" s="131" t="s">
        <v>413</v>
      </c>
      <c r="G276" s="132" t="s">
        <v>231</v>
      </c>
      <c r="H276" s="133">
        <v>6</v>
      </c>
      <c r="I276" s="134"/>
      <c r="J276" s="135">
        <f>ROUND(I276*H276,2)</f>
        <v>0</v>
      </c>
      <c r="K276" s="131" t="s">
        <v>144</v>
      </c>
      <c r="L276" s="29"/>
      <c r="M276" s="136" t="s">
        <v>1</v>
      </c>
      <c r="N276" s="137" t="s">
        <v>39</v>
      </c>
      <c r="P276" s="138">
        <f>O276*H276</f>
        <v>0</v>
      </c>
      <c r="Q276" s="138">
        <v>0</v>
      </c>
      <c r="R276" s="138">
        <f>Q276*H276</f>
        <v>0</v>
      </c>
      <c r="S276" s="138">
        <v>4.0000000000000001E-3</v>
      </c>
      <c r="T276" s="139">
        <f>S276*H276</f>
        <v>2.4E-2</v>
      </c>
      <c r="AR276" s="140" t="s">
        <v>145</v>
      </c>
      <c r="AT276" s="140" t="s">
        <v>140</v>
      </c>
      <c r="AU276" s="140" t="s">
        <v>84</v>
      </c>
      <c r="AY276" s="14" t="s">
        <v>138</v>
      </c>
      <c r="BE276" s="141">
        <f>IF(N276="základní",J276,0)</f>
        <v>0</v>
      </c>
      <c r="BF276" s="141">
        <f>IF(N276="snížená",J276,0)</f>
        <v>0</v>
      </c>
      <c r="BG276" s="141">
        <f>IF(N276="zákl. přenesená",J276,0)</f>
        <v>0</v>
      </c>
      <c r="BH276" s="141">
        <f>IF(N276="sníž. přenesená",J276,0)</f>
        <v>0</v>
      </c>
      <c r="BI276" s="141">
        <f>IF(N276="nulová",J276,0)</f>
        <v>0</v>
      </c>
      <c r="BJ276" s="14" t="s">
        <v>82</v>
      </c>
      <c r="BK276" s="141">
        <f>ROUND(I276*H276,2)</f>
        <v>0</v>
      </c>
      <c r="BL276" s="14" t="s">
        <v>145</v>
      </c>
      <c r="BM276" s="140" t="s">
        <v>414</v>
      </c>
    </row>
    <row r="277" spans="2:65" s="1" customFormat="1" ht="38.4">
      <c r="B277" s="29"/>
      <c r="D277" s="142" t="s">
        <v>147</v>
      </c>
      <c r="F277" s="143" t="s">
        <v>415</v>
      </c>
      <c r="I277" s="144"/>
      <c r="L277" s="29"/>
      <c r="M277" s="145"/>
      <c r="T277" s="53"/>
      <c r="AT277" s="14" t="s">
        <v>147</v>
      </c>
      <c r="AU277" s="14" t="s">
        <v>84</v>
      </c>
    </row>
    <row r="278" spans="2:65" s="1" customFormat="1" ht="21.75" customHeight="1">
      <c r="B278" s="29"/>
      <c r="C278" s="129" t="s">
        <v>416</v>
      </c>
      <c r="D278" s="129" t="s">
        <v>140</v>
      </c>
      <c r="E278" s="130" t="s">
        <v>417</v>
      </c>
      <c r="F278" s="131" t="s">
        <v>418</v>
      </c>
      <c r="G278" s="132" t="s">
        <v>175</v>
      </c>
      <c r="H278" s="133">
        <v>3</v>
      </c>
      <c r="I278" s="134"/>
      <c r="J278" s="135">
        <f>ROUND(I278*H278,2)</f>
        <v>0</v>
      </c>
      <c r="K278" s="131" t="s">
        <v>144</v>
      </c>
      <c r="L278" s="29"/>
      <c r="M278" s="136" t="s">
        <v>1</v>
      </c>
      <c r="N278" s="137" t="s">
        <v>39</v>
      </c>
      <c r="P278" s="138">
        <f>O278*H278</f>
        <v>0</v>
      </c>
      <c r="Q278" s="138">
        <v>0</v>
      </c>
      <c r="R278" s="138">
        <f>Q278*H278</f>
        <v>0</v>
      </c>
      <c r="S278" s="138">
        <v>2.4</v>
      </c>
      <c r="T278" s="139">
        <f>S278*H278</f>
        <v>7.1999999999999993</v>
      </c>
      <c r="AR278" s="140" t="s">
        <v>145</v>
      </c>
      <c r="AT278" s="140" t="s">
        <v>140</v>
      </c>
      <c r="AU278" s="140" t="s">
        <v>84</v>
      </c>
      <c r="AY278" s="14" t="s">
        <v>138</v>
      </c>
      <c r="BE278" s="141">
        <f>IF(N278="základní",J278,0)</f>
        <v>0</v>
      </c>
      <c r="BF278" s="141">
        <f>IF(N278="snížená",J278,0)</f>
        <v>0</v>
      </c>
      <c r="BG278" s="141">
        <f>IF(N278="zákl. přenesená",J278,0)</f>
        <v>0</v>
      </c>
      <c r="BH278" s="141">
        <f>IF(N278="sníž. přenesená",J278,0)</f>
        <v>0</v>
      </c>
      <c r="BI278" s="141">
        <f>IF(N278="nulová",J278,0)</f>
        <v>0</v>
      </c>
      <c r="BJ278" s="14" t="s">
        <v>82</v>
      </c>
      <c r="BK278" s="141">
        <f>ROUND(I278*H278,2)</f>
        <v>0</v>
      </c>
      <c r="BL278" s="14" t="s">
        <v>145</v>
      </c>
      <c r="BM278" s="140" t="s">
        <v>419</v>
      </c>
    </row>
    <row r="279" spans="2:65" s="1" customFormat="1" ht="28.8">
      <c r="B279" s="29"/>
      <c r="D279" s="142" t="s">
        <v>147</v>
      </c>
      <c r="F279" s="143" t="s">
        <v>420</v>
      </c>
      <c r="I279" s="144"/>
      <c r="L279" s="29"/>
      <c r="M279" s="145"/>
      <c r="T279" s="53"/>
      <c r="AT279" s="14" t="s">
        <v>147</v>
      </c>
      <c r="AU279" s="14" t="s">
        <v>84</v>
      </c>
    </row>
    <row r="280" spans="2:65" s="1" customFormat="1" ht="16.5" customHeight="1">
      <c r="B280" s="29"/>
      <c r="C280" s="129" t="s">
        <v>421</v>
      </c>
      <c r="D280" s="129" t="s">
        <v>140</v>
      </c>
      <c r="E280" s="130" t="s">
        <v>422</v>
      </c>
      <c r="F280" s="131" t="s">
        <v>423</v>
      </c>
      <c r="G280" s="132" t="s">
        <v>424</v>
      </c>
      <c r="H280" s="133">
        <v>3</v>
      </c>
      <c r="I280" s="134"/>
      <c r="J280" s="135">
        <f>ROUND(I280*H280,2)</f>
        <v>0</v>
      </c>
      <c r="K280" s="131" t="s">
        <v>144</v>
      </c>
      <c r="L280" s="29"/>
      <c r="M280" s="136" t="s">
        <v>1</v>
      </c>
      <c r="N280" s="137" t="s">
        <v>39</v>
      </c>
      <c r="P280" s="138">
        <f>O280*H280</f>
        <v>0</v>
      </c>
      <c r="Q280" s="138">
        <v>0</v>
      </c>
      <c r="R280" s="138">
        <f>Q280*H280</f>
        <v>0</v>
      </c>
      <c r="S280" s="138">
        <v>0</v>
      </c>
      <c r="T280" s="139">
        <f>S280*H280</f>
        <v>0</v>
      </c>
      <c r="AR280" s="140" t="s">
        <v>145</v>
      </c>
      <c r="AT280" s="140" t="s">
        <v>140</v>
      </c>
      <c r="AU280" s="140" t="s">
        <v>84</v>
      </c>
      <c r="AY280" s="14" t="s">
        <v>138</v>
      </c>
      <c r="BE280" s="141">
        <f>IF(N280="základní",J280,0)</f>
        <v>0</v>
      </c>
      <c r="BF280" s="141">
        <f>IF(N280="snížená",J280,0)</f>
        <v>0</v>
      </c>
      <c r="BG280" s="141">
        <f>IF(N280="zákl. přenesená",J280,0)</f>
        <v>0</v>
      </c>
      <c r="BH280" s="141">
        <f>IF(N280="sníž. přenesená",J280,0)</f>
        <v>0</v>
      </c>
      <c r="BI280" s="141">
        <f>IF(N280="nulová",J280,0)</f>
        <v>0</v>
      </c>
      <c r="BJ280" s="14" t="s">
        <v>82</v>
      </c>
      <c r="BK280" s="141">
        <f>ROUND(I280*H280,2)</f>
        <v>0</v>
      </c>
      <c r="BL280" s="14" t="s">
        <v>145</v>
      </c>
      <c r="BM280" s="140" t="s">
        <v>425</v>
      </c>
    </row>
    <row r="281" spans="2:65" s="1" customFormat="1" ht="10.199999999999999">
      <c r="B281" s="29"/>
      <c r="D281" s="142" t="s">
        <v>147</v>
      </c>
      <c r="F281" s="143" t="s">
        <v>423</v>
      </c>
      <c r="I281" s="144"/>
      <c r="L281" s="29"/>
      <c r="M281" s="145"/>
      <c r="T281" s="53"/>
      <c r="AT281" s="14" t="s">
        <v>147</v>
      </c>
      <c r="AU281" s="14" t="s">
        <v>84</v>
      </c>
    </row>
    <row r="282" spans="2:65" s="1" customFormat="1" ht="19.2">
      <c r="B282" s="29"/>
      <c r="D282" s="142" t="s">
        <v>149</v>
      </c>
      <c r="F282" s="146" t="s">
        <v>426</v>
      </c>
      <c r="I282" s="144"/>
      <c r="L282" s="29"/>
      <c r="M282" s="145"/>
      <c r="T282" s="53"/>
      <c r="AT282" s="14" t="s">
        <v>149</v>
      </c>
      <c r="AU282" s="14" t="s">
        <v>84</v>
      </c>
    </row>
    <row r="283" spans="2:65" s="11" customFormat="1" ht="22.8" customHeight="1">
      <c r="B283" s="117"/>
      <c r="D283" s="118" t="s">
        <v>73</v>
      </c>
      <c r="E283" s="127" t="s">
        <v>427</v>
      </c>
      <c r="F283" s="127" t="s">
        <v>428</v>
      </c>
      <c r="I283" s="120"/>
      <c r="J283" s="128">
        <f>BK283</f>
        <v>0</v>
      </c>
      <c r="L283" s="117"/>
      <c r="M283" s="122"/>
      <c r="P283" s="123">
        <f>SUM(P284:P296)</f>
        <v>0</v>
      </c>
      <c r="R283" s="123">
        <f>SUM(R284:R296)</f>
        <v>0</v>
      </c>
      <c r="T283" s="124">
        <f>SUM(T284:T296)</f>
        <v>0</v>
      </c>
      <c r="AR283" s="118" t="s">
        <v>82</v>
      </c>
      <c r="AT283" s="125" t="s">
        <v>73</v>
      </c>
      <c r="AU283" s="125" t="s">
        <v>82</v>
      </c>
      <c r="AY283" s="118" t="s">
        <v>138</v>
      </c>
      <c r="BK283" s="126">
        <f>SUM(BK284:BK296)</f>
        <v>0</v>
      </c>
    </row>
    <row r="284" spans="2:65" s="1" customFormat="1" ht="37.799999999999997" customHeight="1">
      <c r="B284" s="29"/>
      <c r="C284" s="129" t="s">
        <v>429</v>
      </c>
      <c r="D284" s="129" t="s">
        <v>140</v>
      </c>
      <c r="E284" s="130" t="s">
        <v>430</v>
      </c>
      <c r="F284" s="131" t="s">
        <v>431</v>
      </c>
      <c r="G284" s="132" t="s">
        <v>193</v>
      </c>
      <c r="H284" s="133">
        <v>22.962</v>
      </c>
      <c r="I284" s="134"/>
      <c r="J284" s="135">
        <f>ROUND(I284*H284,2)</f>
        <v>0</v>
      </c>
      <c r="K284" s="131" t="s">
        <v>144</v>
      </c>
      <c r="L284" s="29"/>
      <c r="M284" s="136" t="s">
        <v>1</v>
      </c>
      <c r="N284" s="137" t="s">
        <v>39</v>
      </c>
      <c r="P284" s="138">
        <f>O284*H284</f>
        <v>0</v>
      </c>
      <c r="Q284" s="138">
        <v>0</v>
      </c>
      <c r="R284" s="138">
        <f>Q284*H284</f>
        <v>0</v>
      </c>
      <c r="S284" s="138">
        <v>0</v>
      </c>
      <c r="T284" s="139">
        <f>S284*H284</f>
        <v>0</v>
      </c>
      <c r="AR284" s="140" t="s">
        <v>145</v>
      </c>
      <c r="AT284" s="140" t="s">
        <v>140</v>
      </c>
      <c r="AU284" s="140" t="s">
        <v>84</v>
      </c>
      <c r="AY284" s="14" t="s">
        <v>138</v>
      </c>
      <c r="BE284" s="141">
        <f>IF(N284="základní",J284,0)</f>
        <v>0</v>
      </c>
      <c r="BF284" s="141">
        <f>IF(N284="snížená",J284,0)</f>
        <v>0</v>
      </c>
      <c r="BG284" s="141">
        <f>IF(N284="zákl. přenesená",J284,0)</f>
        <v>0</v>
      </c>
      <c r="BH284" s="141">
        <f>IF(N284="sníž. přenesená",J284,0)</f>
        <v>0</v>
      </c>
      <c r="BI284" s="141">
        <f>IF(N284="nulová",J284,0)</f>
        <v>0</v>
      </c>
      <c r="BJ284" s="14" t="s">
        <v>82</v>
      </c>
      <c r="BK284" s="141">
        <f>ROUND(I284*H284,2)</f>
        <v>0</v>
      </c>
      <c r="BL284" s="14" t="s">
        <v>145</v>
      </c>
      <c r="BM284" s="140" t="s">
        <v>432</v>
      </c>
    </row>
    <row r="285" spans="2:65" s="1" customFormat="1" ht="28.8">
      <c r="B285" s="29"/>
      <c r="D285" s="142" t="s">
        <v>147</v>
      </c>
      <c r="F285" s="143" t="s">
        <v>433</v>
      </c>
      <c r="I285" s="144"/>
      <c r="L285" s="29"/>
      <c r="M285" s="145"/>
      <c r="T285" s="53"/>
      <c r="AT285" s="14" t="s">
        <v>147</v>
      </c>
      <c r="AU285" s="14" t="s">
        <v>84</v>
      </c>
    </row>
    <row r="286" spans="2:65" s="12" customFormat="1" ht="10.199999999999999">
      <c r="B286" s="147"/>
      <c r="D286" s="142" t="s">
        <v>151</v>
      </c>
      <c r="E286" s="148" t="s">
        <v>1</v>
      </c>
      <c r="F286" s="149" t="s">
        <v>434</v>
      </c>
      <c r="H286" s="150">
        <v>22.962</v>
      </c>
      <c r="I286" s="151"/>
      <c r="L286" s="147"/>
      <c r="M286" s="152"/>
      <c r="T286" s="153"/>
      <c r="AT286" s="148" t="s">
        <v>151</v>
      </c>
      <c r="AU286" s="148" t="s">
        <v>84</v>
      </c>
      <c r="AV286" s="12" t="s">
        <v>84</v>
      </c>
      <c r="AW286" s="12" t="s">
        <v>31</v>
      </c>
      <c r="AX286" s="12" t="s">
        <v>82</v>
      </c>
      <c r="AY286" s="148" t="s">
        <v>138</v>
      </c>
    </row>
    <row r="287" spans="2:65" s="1" customFormat="1" ht="44.25" customHeight="1">
      <c r="B287" s="29"/>
      <c r="C287" s="129" t="s">
        <v>435</v>
      </c>
      <c r="D287" s="129" t="s">
        <v>140</v>
      </c>
      <c r="E287" s="130" t="s">
        <v>436</v>
      </c>
      <c r="F287" s="131" t="s">
        <v>437</v>
      </c>
      <c r="G287" s="132" t="s">
        <v>193</v>
      </c>
      <c r="H287" s="133">
        <v>23.164000000000001</v>
      </c>
      <c r="I287" s="134"/>
      <c r="J287" s="135">
        <f>ROUND(I287*H287,2)</f>
        <v>0</v>
      </c>
      <c r="K287" s="131" t="s">
        <v>144</v>
      </c>
      <c r="L287" s="29"/>
      <c r="M287" s="136" t="s">
        <v>1</v>
      </c>
      <c r="N287" s="137" t="s">
        <v>39</v>
      </c>
      <c r="P287" s="138">
        <f>O287*H287</f>
        <v>0</v>
      </c>
      <c r="Q287" s="138">
        <v>0</v>
      </c>
      <c r="R287" s="138">
        <f>Q287*H287</f>
        <v>0</v>
      </c>
      <c r="S287" s="138">
        <v>0</v>
      </c>
      <c r="T287" s="139">
        <f>S287*H287</f>
        <v>0</v>
      </c>
      <c r="AR287" s="140" t="s">
        <v>145</v>
      </c>
      <c r="AT287" s="140" t="s">
        <v>140</v>
      </c>
      <c r="AU287" s="140" t="s">
        <v>84</v>
      </c>
      <c r="AY287" s="14" t="s">
        <v>138</v>
      </c>
      <c r="BE287" s="141">
        <f>IF(N287="základní",J287,0)</f>
        <v>0</v>
      </c>
      <c r="BF287" s="141">
        <f>IF(N287="snížená",J287,0)</f>
        <v>0</v>
      </c>
      <c r="BG287" s="141">
        <f>IF(N287="zákl. přenesená",J287,0)</f>
        <v>0</v>
      </c>
      <c r="BH287" s="141">
        <f>IF(N287="sníž. přenesená",J287,0)</f>
        <v>0</v>
      </c>
      <c r="BI287" s="141">
        <f>IF(N287="nulová",J287,0)</f>
        <v>0</v>
      </c>
      <c r="BJ287" s="14" t="s">
        <v>82</v>
      </c>
      <c r="BK287" s="141">
        <f>ROUND(I287*H287,2)</f>
        <v>0</v>
      </c>
      <c r="BL287" s="14" t="s">
        <v>145</v>
      </c>
      <c r="BM287" s="140" t="s">
        <v>438</v>
      </c>
    </row>
    <row r="288" spans="2:65" s="1" customFormat="1" ht="28.8">
      <c r="B288" s="29"/>
      <c r="D288" s="142" t="s">
        <v>147</v>
      </c>
      <c r="F288" s="143" t="s">
        <v>437</v>
      </c>
      <c r="I288" s="144"/>
      <c r="L288" s="29"/>
      <c r="M288" s="145"/>
      <c r="T288" s="53"/>
      <c r="AT288" s="14" t="s">
        <v>147</v>
      </c>
      <c r="AU288" s="14" t="s">
        <v>84</v>
      </c>
    </row>
    <row r="289" spans="2:65" s="12" customFormat="1" ht="10.199999999999999">
      <c r="B289" s="147"/>
      <c r="D289" s="142" t="s">
        <v>151</v>
      </c>
      <c r="E289" s="148" t="s">
        <v>1</v>
      </c>
      <c r="F289" s="149" t="s">
        <v>439</v>
      </c>
      <c r="H289" s="150">
        <v>23.164000000000001</v>
      </c>
      <c r="I289" s="151"/>
      <c r="L289" s="147"/>
      <c r="M289" s="152"/>
      <c r="T289" s="153"/>
      <c r="AT289" s="148" t="s">
        <v>151</v>
      </c>
      <c r="AU289" s="148" t="s">
        <v>84</v>
      </c>
      <c r="AV289" s="12" t="s">
        <v>84</v>
      </c>
      <c r="AW289" s="12" t="s">
        <v>31</v>
      </c>
      <c r="AX289" s="12" t="s">
        <v>82</v>
      </c>
      <c r="AY289" s="148" t="s">
        <v>138</v>
      </c>
    </row>
    <row r="290" spans="2:65" s="1" customFormat="1" ht="21.75" customHeight="1">
      <c r="B290" s="29"/>
      <c r="C290" s="129" t="s">
        <v>440</v>
      </c>
      <c r="D290" s="129" t="s">
        <v>140</v>
      </c>
      <c r="E290" s="130" t="s">
        <v>441</v>
      </c>
      <c r="F290" s="131" t="s">
        <v>442</v>
      </c>
      <c r="G290" s="132" t="s">
        <v>193</v>
      </c>
      <c r="H290" s="133">
        <v>61.301000000000002</v>
      </c>
      <c r="I290" s="134"/>
      <c r="J290" s="135">
        <f>ROUND(I290*H290,2)</f>
        <v>0</v>
      </c>
      <c r="K290" s="131" t="s">
        <v>144</v>
      </c>
      <c r="L290" s="29"/>
      <c r="M290" s="136" t="s">
        <v>1</v>
      </c>
      <c r="N290" s="137" t="s">
        <v>39</v>
      </c>
      <c r="P290" s="138">
        <f>O290*H290</f>
        <v>0</v>
      </c>
      <c r="Q290" s="138">
        <v>0</v>
      </c>
      <c r="R290" s="138">
        <f>Q290*H290</f>
        <v>0</v>
      </c>
      <c r="S290" s="138">
        <v>0</v>
      </c>
      <c r="T290" s="139">
        <f>S290*H290</f>
        <v>0</v>
      </c>
      <c r="AR290" s="140" t="s">
        <v>145</v>
      </c>
      <c r="AT290" s="140" t="s">
        <v>140</v>
      </c>
      <c r="AU290" s="140" t="s">
        <v>84</v>
      </c>
      <c r="AY290" s="14" t="s">
        <v>138</v>
      </c>
      <c r="BE290" s="141">
        <f>IF(N290="základní",J290,0)</f>
        <v>0</v>
      </c>
      <c r="BF290" s="141">
        <f>IF(N290="snížená",J290,0)</f>
        <v>0</v>
      </c>
      <c r="BG290" s="141">
        <f>IF(N290="zákl. přenesená",J290,0)</f>
        <v>0</v>
      </c>
      <c r="BH290" s="141">
        <f>IF(N290="sníž. přenesená",J290,0)</f>
        <v>0</v>
      </c>
      <c r="BI290" s="141">
        <f>IF(N290="nulová",J290,0)</f>
        <v>0</v>
      </c>
      <c r="BJ290" s="14" t="s">
        <v>82</v>
      </c>
      <c r="BK290" s="141">
        <f>ROUND(I290*H290,2)</f>
        <v>0</v>
      </c>
      <c r="BL290" s="14" t="s">
        <v>145</v>
      </c>
      <c r="BM290" s="140" t="s">
        <v>443</v>
      </c>
    </row>
    <row r="291" spans="2:65" s="1" customFormat="1" ht="28.8">
      <c r="B291" s="29"/>
      <c r="D291" s="142" t="s">
        <v>147</v>
      </c>
      <c r="F291" s="143" t="s">
        <v>444</v>
      </c>
      <c r="I291" s="144"/>
      <c r="L291" s="29"/>
      <c r="M291" s="145"/>
      <c r="T291" s="53"/>
      <c r="AT291" s="14" t="s">
        <v>147</v>
      </c>
      <c r="AU291" s="14" t="s">
        <v>84</v>
      </c>
    </row>
    <row r="292" spans="2:65" s="12" customFormat="1" ht="10.199999999999999">
      <c r="B292" s="147"/>
      <c r="D292" s="142" t="s">
        <v>151</v>
      </c>
      <c r="E292" s="148" t="s">
        <v>1</v>
      </c>
      <c r="F292" s="149" t="s">
        <v>445</v>
      </c>
      <c r="H292" s="150">
        <v>61.301000000000002</v>
      </c>
      <c r="I292" s="151"/>
      <c r="L292" s="147"/>
      <c r="M292" s="152"/>
      <c r="T292" s="153"/>
      <c r="AT292" s="148" t="s">
        <v>151</v>
      </c>
      <c r="AU292" s="148" t="s">
        <v>84</v>
      </c>
      <c r="AV292" s="12" t="s">
        <v>84</v>
      </c>
      <c r="AW292" s="12" t="s">
        <v>31</v>
      </c>
      <c r="AX292" s="12" t="s">
        <v>82</v>
      </c>
      <c r="AY292" s="148" t="s">
        <v>138</v>
      </c>
    </row>
    <row r="293" spans="2:65" s="1" customFormat="1" ht="24.15" customHeight="1">
      <c r="B293" s="29"/>
      <c r="C293" s="129" t="s">
        <v>446</v>
      </c>
      <c r="D293" s="129" t="s">
        <v>140</v>
      </c>
      <c r="E293" s="130" t="s">
        <v>447</v>
      </c>
      <c r="F293" s="131" t="s">
        <v>448</v>
      </c>
      <c r="G293" s="132" t="s">
        <v>193</v>
      </c>
      <c r="H293" s="133">
        <v>61.301000000000002</v>
      </c>
      <c r="I293" s="134"/>
      <c r="J293" s="135">
        <f>ROUND(I293*H293,2)</f>
        <v>0</v>
      </c>
      <c r="K293" s="131" t="s">
        <v>144</v>
      </c>
      <c r="L293" s="29"/>
      <c r="M293" s="136" t="s">
        <v>1</v>
      </c>
      <c r="N293" s="137" t="s">
        <v>39</v>
      </c>
      <c r="P293" s="138">
        <f>O293*H293</f>
        <v>0</v>
      </c>
      <c r="Q293" s="138">
        <v>0</v>
      </c>
      <c r="R293" s="138">
        <f>Q293*H293</f>
        <v>0</v>
      </c>
      <c r="S293" s="138">
        <v>0</v>
      </c>
      <c r="T293" s="139">
        <f>S293*H293</f>
        <v>0</v>
      </c>
      <c r="AR293" s="140" t="s">
        <v>145</v>
      </c>
      <c r="AT293" s="140" t="s">
        <v>140</v>
      </c>
      <c r="AU293" s="140" t="s">
        <v>84</v>
      </c>
      <c r="AY293" s="14" t="s">
        <v>138</v>
      </c>
      <c r="BE293" s="141">
        <f>IF(N293="základní",J293,0)</f>
        <v>0</v>
      </c>
      <c r="BF293" s="141">
        <f>IF(N293="snížená",J293,0)</f>
        <v>0</v>
      </c>
      <c r="BG293" s="141">
        <f>IF(N293="zákl. přenesená",J293,0)</f>
        <v>0</v>
      </c>
      <c r="BH293" s="141">
        <f>IF(N293="sníž. přenesená",J293,0)</f>
        <v>0</v>
      </c>
      <c r="BI293" s="141">
        <f>IF(N293="nulová",J293,0)</f>
        <v>0</v>
      </c>
      <c r="BJ293" s="14" t="s">
        <v>82</v>
      </c>
      <c r="BK293" s="141">
        <f>ROUND(I293*H293,2)</f>
        <v>0</v>
      </c>
      <c r="BL293" s="14" t="s">
        <v>145</v>
      </c>
      <c r="BM293" s="140" t="s">
        <v>449</v>
      </c>
    </row>
    <row r="294" spans="2:65" s="1" customFormat="1" ht="28.8">
      <c r="B294" s="29"/>
      <c r="D294" s="142" t="s">
        <v>147</v>
      </c>
      <c r="F294" s="143" t="s">
        <v>450</v>
      </c>
      <c r="I294" s="144"/>
      <c r="L294" s="29"/>
      <c r="M294" s="145"/>
      <c r="T294" s="53"/>
      <c r="AT294" s="14" t="s">
        <v>147</v>
      </c>
      <c r="AU294" s="14" t="s">
        <v>84</v>
      </c>
    </row>
    <row r="295" spans="2:65" s="1" customFormat="1" ht="19.2">
      <c r="B295" s="29"/>
      <c r="D295" s="142" t="s">
        <v>149</v>
      </c>
      <c r="F295" s="146" t="s">
        <v>451</v>
      </c>
      <c r="I295" s="144"/>
      <c r="L295" s="29"/>
      <c r="M295" s="145"/>
      <c r="T295" s="53"/>
      <c r="AT295" s="14" t="s">
        <v>149</v>
      </c>
      <c r="AU295" s="14" t="s">
        <v>84</v>
      </c>
    </row>
    <row r="296" spans="2:65" s="12" customFormat="1" ht="10.199999999999999">
      <c r="B296" s="147"/>
      <c r="D296" s="142" t="s">
        <v>151</v>
      </c>
      <c r="E296" s="148" t="s">
        <v>1</v>
      </c>
      <c r="F296" s="149" t="s">
        <v>445</v>
      </c>
      <c r="H296" s="150">
        <v>61.301000000000002</v>
      </c>
      <c r="I296" s="151"/>
      <c r="L296" s="147"/>
      <c r="M296" s="152"/>
      <c r="T296" s="153"/>
      <c r="AT296" s="148" t="s">
        <v>151</v>
      </c>
      <c r="AU296" s="148" t="s">
        <v>84</v>
      </c>
      <c r="AV296" s="12" t="s">
        <v>84</v>
      </c>
      <c r="AW296" s="12" t="s">
        <v>31</v>
      </c>
      <c r="AX296" s="12" t="s">
        <v>82</v>
      </c>
      <c r="AY296" s="148" t="s">
        <v>138</v>
      </c>
    </row>
    <row r="297" spans="2:65" s="11" customFormat="1" ht="22.8" customHeight="1">
      <c r="B297" s="117"/>
      <c r="D297" s="118" t="s">
        <v>73</v>
      </c>
      <c r="E297" s="127" t="s">
        <v>452</v>
      </c>
      <c r="F297" s="127" t="s">
        <v>453</v>
      </c>
      <c r="I297" s="120"/>
      <c r="J297" s="128">
        <f>BK297</f>
        <v>0</v>
      </c>
      <c r="L297" s="117"/>
      <c r="M297" s="122"/>
      <c r="P297" s="123">
        <f>SUM(P298:P299)</f>
        <v>0</v>
      </c>
      <c r="R297" s="123">
        <f>SUM(R298:R299)</f>
        <v>0</v>
      </c>
      <c r="T297" s="124">
        <f>SUM(T298:T299)</f>
        <v>0</v>
      </c>
      <c r="AR297" s="118" t="s">
        <v>82</v>
      </c>
      <c r="AT297" s="125" t="s">
        <v>73</v>
      </c>
      <c r="AU297" s="125" t="s">
        <v>82</v>
      </c>
      <c r="AY297" s="118" t="s">
        <v>138</v>
      </c>
      <c r="BK297" s="126">
        <f>SUM(BK298:BK299)</f>
        <v>0</v>
      </c>
    </row>
    <row r="298" spans="2:65" s="1" customFormat="1" ht="33" customHeight="1">
      <c r="B298" s="29"/>
      <c r="C298" s="129" t="s">
        <v>454</v>
      </c>
      <c r="D298" s="129" t="s">
        <v>140</v>
      </c>
      <c r="E298" s="130" t="s">
        <v>455</v>
      </c>
      <c r="F298" s="131" t="s">
        <v>456</v>
      </c>
      <c r="G298" s="132" t="s">
        <v>193</v>
      </c>
      <c r="H298" s="133">
        <v>718.16099999999994</v>
      </c>
      <c r="I298" s="134"/>
      <c r="J298" s="135">
        <f>ROUND(I298*H298,2)</f>
        <v>0</v>
      </c>
      <c r="K298" s="131" t="s">
        <v>144</v>
      </c>
      <c r="L298" s="29"/>
      <c r="M298" s="136" t="s">
        <v>1</v>
      </c>
      <c r="N298" s="137" t="s">
        <v>39</v>
      </c>
      <c r="P298" s="138">
        <f>O298*H298</f>
        <v>0</v>
      </c>
      <c r="Q298" s="138">
        <v>0</v>
      </c>
      <c r="R298" s="138">
        <f>Q298*H298</f>
        <v>0</v>
      </c>
      <c r="S298" s="138">
        <v>0</v>
      </c>
      <c r="T298" s="139">
        <f>S298*H298</f>
        <v>0</v>
      </c>
      <c r="AR298" s="140" t="s">
        <v>145</v>
      </c>
      <c r="AT298" s="140" t="s">
        <v>140</v>
      </c>
      <c r="AU298" s="140" t="s">
        <v>84</v>
      </c>
      <c r="AY298" s="14" t="s">
        <v>138</v>
      </c>
      <c r="BE298" s="141">
        <f>IF(N298="základní",J298,0)</f>
        <v>0</v>
      </c>
      <c r="BF298" s="141">
        <f>IF(N298="snížená",J298,0)</f>
        <v>0</v>
      </c>
      <c r="BG298" s="141">
        <f>IF(N298="zákl. přenesená",J298,0)</f>
        <v>0</v>
      </c>
      <c r="BH298" s="141">
        <f>IF(N298="sníž. přenesená",J298,0)</f>
        <v>0</v>
      </c>
      <c r="BI298" s="141">
        <f>IF(N298="nulová",J298,0)</f>
        <v>0</v>
      </c>
      <c r="BJ298" s="14" t="s">
        <v>82</v>
      </c>
      <c r="BK298" s="141">
        <f>ROUND(I298*H298,2)</f>
        <v>0</v>
      </c>
      <c r="BL298" s="14" t="s">
        <v>145</v>
      </c>
      <c r="BM298" s="140" t="s">
        <v>457</v>
      </c>
    </row>
    <row r="299" spans="2:65" s="1" customFormat="1" ht="28.8">
      <c r="B299" s="29"/>
      <c r="D299" s="142" t="s">
        <v>147</v>
      </c>
      <c r="F299" s="143" t="s">
        <v>458</v>
      </c>
      <c r="I299" s="144"/>
      <c r="L299" s="29"/>
      <c r="M299" s="164"/>
      <c r="N299" s="165"/>
      <c r="O299" s="165"/>
      <c r="P299" s="165"/>
      <c r="Q299" s="165"/>
      <c r="R299" s="165"/>
      <c r="S299" s="165"/>
      <c r="T299" s="166"/>
      <c r="AT299" s="14" t="s">
        <v>147</v>
      </c>
      <c r="AU299" s="14" t="s">
        <v>84</v>
      </c>
    </row>
    <row r="300" spans="2:65" s="1" customFormat="1" ht="6.9" customHeight="1">
      <c r="B300" s="41"/>
      <c r="C300" s="42"/>
      <c r="D300" s="42"/>
      <c r="E300" s="42"/>
      <c r="F300" s="42"/>
      <c r="G300" s="42"/>
      <c r="H300" s="42"/>
      <c r="I300" s="42"/>
      <c r="J300" s="42"/>
      <c r="K300" s="42"/>
      <c r="L300" s="29"/>
    </row>
  </sheetData>
  <sheetProtection algorithmName="SHA-512" hashValue="qp6HURfLKd7TdyB293EI0E2jbvk2HlZOqCwpYuyBuqZFM8X8gHqTlgGOhN6TSjPrl+GFaoEe44xVwwvEkW6o0Q==" saltValue="hR6M50a5XukCFMq+pzK59CfqDLyuxI4i73PyqCaSaOGhJPwYX+QXP5MGfOoJt1z8c0G5JspAd4PsVmLsvssSiQ==" spinCount="100000" sheet="1" objects="1" scenarios="1" formatColumns="0" formatRows="0" autoFilter="0"/>
  <autoFilter ref="C124:K299" xr:uid="{00000000-0009-0000-0000-000001000000}"/>
  <mergeCells count="9">
    <mergeCell ref="E87:H87"/>
    <mergeCell ref="E115:H115"/>
    <mergeCell ref="E117:H117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244"/>
  <sheetViews>
    <sheetView showGridLines="0" workbookViewId="0"/>
  </sheetViews>
  <sheetFormatPr defaultRowHeight="14.4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1" width="22.28515625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193"/>
      <c r="M2" s="193"/>
      <c r="N2" s="193"/>
      <c r="O2" s="193"/>
      <c r="P2" s="193"/>
      <c r="Q2" s="193"/>
      <c r="R2" s="193"/>
      <c r="S2" s="193"/>
      <c r="T2" s="193"/>
      <c r="U2" s="193"/>
      <c r="V2" s="193"/>
      <c r="AT2" s="14" t="s">
        <v>87</v>
      </c>
    </row>
    <row r="3" spans="2:46" ht="6.9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84</v>
      </c>
    </row>
    <row r="4" spans="2:46" ht="24.9" customHeight="1">
      <c r="B4" s="17"/>
      <c r="D4" s="18" t="s">
        <v>106</v>
      </c>
      <c r="L4" s="17"/>
      <c r="M4" s="85" t="s">
        <v>10</v>
      </c>
      <c r="AT4" s="14" t="s">
        <v>4</v>
      </c>
    </row>
    <row r="5" spans="2:46" ht="6.9" customHeight="1">
      <c r="B5" s="17"/>
      <c r="L5" s="17"/>
    </row>
    <row r="6" spans="2:46" ht="12" customHeight="1">
      <c r="B6" s="17"/>
      <c r="D6" s="24" t="s">
        <v>16</v>
      </c>
      <c r="L6" s="17"/>
    </row>
    <row r="7" spans="2:46" ht="16.5" customHeight="1">
      <c r="B7" s="17"/>
      <c r="E7" s="208" t="str">
        <f>'Rekapitulace stavby'!K6</f>
        <v>Chodník v ulici Blanická</v>
      </c>
      <c r="F7" s="209"/>
      <c r="G7" s="209"/>
      <c r="H7" s="209"/>
      <c r="L7" s="17"/>
    </row>
    <row r="8" spans="2:46" s="1" customFormat="1" ht="12" customHeight="1">
      <c r="B8" s="29"/>
      <c r="D8" s="24" t="s">
        <v>107</v>
      </c>
      <c r="L8" s="29"/>
    </row>
    <row r="9" spans="2:46" s="1" customFormat="1" ht="16.5" customHeight="1">
      <c r="B9" s="29"/>
      <c r="E9" s="170" t="s">
        <v>459</v>
      </c>
      <c r="F9" s="210"/>
      <c r="G9" s="210"/>
      <c r="H9" s="210"/>
      <c r="L9" s="29"/>
    </row>
    <row r="10" spans="2:46" s="1" customFormat="1" ht="10.199999999999999">
      <c r="B10" s="29"/>
      <c r="L10" s="29"/>
    </row>
    <row r="11" spans="2:46" s="1" customFormat="1" ht="12" customHeight="1">
      <c r="B11" s="29"/>
      <c r="D11" s="24" t="s">
        <v>18</v>
      </c>
      <c r="F11" s="22" t="s">
        <v>1</v>
      </c>
      <c r="I11" s="24" t="s">
        <v>19</v>
      </c>
      <c r="J11" s="22" t="s">
        <v>1</v>
      </c>
      <c r="L11" s="29"/>
    </row>
    <row r="12" spans="2:46" s="1" customFormat="1" ht="12" customHeight="1">
      <c r="B12" s="29"/>
      <c r="D12" s="24" t="s">
        <v>20</v>
      </c>
      <c r="F12" s="22" t="s">
        <v>21</v>
      </c>
      <c r="I12" s="24" t="s">
        <v>22</v>
      </c>
      <c r="J12" s="49" t="str">
        <f>'Rekapitulace stavby'!AN8</f>
        <v>26. 3. 2025</v>
      </c>
      <c r="L12" s="29"/>
    </row>
    <row r="13" spans="2:46" s="1" customFormat="1" ht="10.8" customHeight="1">
      <c r="B13" s="29"/>
      <c r="L13" s="29"/>
    </row>
    <row r="14" spans="2:46" s="1" customFormat="1" ht="12" customHeight="1">
      <c r="B14" s="29"/>
      <c r="D14" s="24" t="s">
        <v>24</v>
      </c>
      <c r="I14" s="24" t="s">
        <v>25</v>
      </c>
      <c r="J14" s="22" t="str">
        <f>IF('Rekapitulace stavby'!AN10="","",'Rekapitulace stavby'!AN10)</f>
        <v/>
      </c>
      <c r="L14" s="29"/>
    </row>
    <row r="15" spans="2:46" s="1" customFormat="1" ht="18" customHeight="1">
      <c r="B15" s="29"/>
      <c r="E15" s="22" t="str">
        <f>IF('Rekapitulace stavby'!E11="","",'Rekapitulace stavby'!E11)</f>
        <v xml:space="preserve"> </v>
      </c>
      <c r="I15" s="24" t="s">
        <v>27</v>
      </c>
      <c r="J15" s="22" t="str">
        <f>IF('Rekapitulace stavby'!AN11="","",'Rekapitulace stavby'!AN11)</f>
        <v/>
      </c>
      <c r="L15" s="29"/>
    </row>
    <row r="16" spans="2:46" s="1" customFormat="1" ht="6.9" customHeight="1">
      <c r="B16" s="29"/>
      <c r="L16" s="29"/>
    </row>
    <row r="17" spans="2:12" s="1" customFormat="1" ht="12" customHeight="1">
      <c r="B17" s="29"/>
      <c r="D17" s="24" t="s">
        <v>28</v>
      </c>
      <c r="I17" s="24" t="s">
        <v>25</v>
      </c>
      <c r="J17" s="25" t="str">
        <f>'Rekapitulace stavby'!AN13</f>
        <v>Vyplň údaj</v>
      </c>
      <c r="L17" s="29"/>
    </row>
    <row r="18" spans="2:12" s="1" customFormat="1" ht="18" customHeight="1">
      <c r="B18" s="29"/>
      <c r="E18" s="211" t="str">
        <f>'Rekapitulace stavby'!E14</f>
        <v>Vyplň údaj</v>
      </c>
      <c r="F18" s="192"/>
      <c r="G18" s="192"/>
      <c r="H18" s="192"/>
      <c r="I18" s="24" t="s">
        <v>27</v>
      </c>
      <c r="J18" s="25" t="str">
        <f>'Rekapitulace stavby'!AN14</f>
        <v>Vyplň údaj</v>
      </c>
      <c r="L18" s="29"/>
    </row>
    <row r="19" spans="2:12" s="1" customFormat="1" ht="6.9" customHeight="1">
      <c r="B19" s="29"/>
      <c r="L19" s="29"/>
    </row>
    <row r="20" spans="2:12" s="1" customFormat="1" ht="12" customHeight="1">
      <c r="B20" s="29"/>
      <c r="D20" s="24" t="s">
        <v>30</v>
      </c>
      <c r="I20" s="24" t="s">
        <v>25</v>
      </c>
      <c r="J20" s="22" t="str">
        <f>IF('Rekapitulace stavby'!AN16="","",'Rekapitulace stavby'!AN16)</f>
        <v/>
      </c>
      <c r="L20" s="29"/>
    </row>
    <row r="21" spans="2:12" s="1" customFormat="1" ht="18" customHeight="1">
      <c r="B21" s="29"/>
      <c r="E21" s="22" t="str">
        <f>IF('Rekapitulace stavby'!E17="","",'Rekapitulace stavby'!E17)</f>
        <v xml:space="preserve"> </v>
      </c>
      <c r="I21" s="24" t="s">
        <v>27</v>
      </c>
      <c r="J21" s="22" t="str">
        <f>IF('Rekapitulace stavby'!AN17="","",'Rekapitulace stavby'!AN17)</f>
        <v/>
      </c>
      <c r="L21" s="29"/>
    </row>
    <row r="22" spans="2:12" s="1" customFormat="1" ht="6.9" customHeight="1">
      <c r="B22" s="29"/>
      <c r="L22" s="29"/>
    </row>
    <row r="23" spans="2:12" s="1" customFormat="1" ht="12" customHeight="1">
      <c r="B23" s="29"/>
      <c r="D23" s="24" t="s">
        <v>32</v>
      </c>
      <c r="I23" s="24" t="s">
        <v>25</v>
      </c>
      <c r="J23" s="22" t="str">
        <f>IF('Rekapitulace stavby'!AN19="","",'Rekapitulace stavby'!AN19)</f>
        <v/>
      </c>
      <c r="L23" s="29"/>
    </row>
    <row r="24" spans="2:12" s="1" customFormat="1" ht="18" customHeight="1">
      <c r="B24" s="29"/>
      <c r="E24" s="22" t="str">
        <f>IF('Rekapitulace stavby'!E20="","",'Rekapitulace stavby'!E20)</f>
        <v xml:space="preserve"> </v>
      </c>
      <c r="I24" s="24" t="s">
        <v>27</v>
      </c>
      <c r="J24" s="22" t="str">
        <f>IF('Rekapitulace stavby'!AN20="","",'Rekapitulace stavby'!AN20)</f>
        <v/>
      </c>
      <c r="L24" s="29"/>
    </row>
    <row r="25" spans="2:12" s="1" customFormat="1" ht="6.9" customHeight="1">
      <c r="B25" s="29"/>
      <c r="L25" s="29"/>
    </row>
    <row r="26" spans="2:12" s="1" customFormat="1" ht="12" customHeight="1">
      <c r="B26" s="29"/>
      <c r="D26" s="24" t="s">
        <v>33</v>
      </c>
      <c r="L26" s="29"/>
    </row>
    <row r="27" spans="2:12" s="7" customFormat="1" ht="16.5" customHeight="1">
      <c r="B27" s="86"/>
      <c r="E27" s="197" t="s">
        <v>1</v>
      </c>
      <c r="F27" s="197"/>
      <c r="G27" s="197"/>
      <c r="H27" s="197"/>
      <c r="L27" s="86"/>
    </row>
    <row r="28" spans="2:12" s="1" customFormat="1" ht="6.9" customHeight="1">
      <c r="B28" s="29"/>
      <c r="L28" s="29"/>
    </row>
    <row r="29" spans="2:12" s="1" customFormat="1" ht="6.9" customHeight="1">
      <c r="B29" s="29"/>
      <c r="D29" s="50"/>
      <c r="E29" s="50"/>
      <c r="F29" s="50"/>
      <c r="G29" s="50"/>
      <c r="H29" s="50"/>
      <c r="I29" s="50"/>
      <c r="J29" s="50"/>
      <c r="K29" s="50"/>
      <c r="L29" s="29"/>
    </row>
    <row r="30" spans="2:12" s="1" customFormat="1" ht="25.35" customHeight="1">
      <c r="B30" s="29"/>
      <c r="D30" s="87" t="s">
        <v>34</v>
      </c>
      <c r="J30" s="63">
        <f>ROUND(J122, 2)</f>
        <v>0</v>
      </c>
      <c r="L30" s="29"/>
    </row>
    <row r="31" spans="2:12" s="1" customFormat="1" ht="6.9" customHeight="1">
      <c r="B31" s="29"/>
      <c r="D31" s="50"/>
      <c r="E31" s="50"/>
      <c r="F31" s="50"/>
      <c r="G31" s="50"/>
      <c r="H31" s="50"/>
      <c r="I31" s="50"/>
      <c r="J31" s="50"/>
      <c r="K31" s="50"/>
      <c r="L31" s="29"/>
    </row>
    <row r="32" spans="2:12" s="1" customFormat="1" ht="14.4" customHeight="1">
      <c r="B32" s="29"/>
      <c r="F32" s="32" t="s">
        <v>36</v>
      </c>
      <c r="I32" s="32" t="s">
        <v>35</v>
      </c>
      <c r="J32" s="32" t="s">
        <v>37</v>
      </c>
      <c r="L32" s="29"/>
    </row>
    <row r="33" spans="2:12" s="1" customFormat="1" ht="14.4" customHeight="1">
      <c r="B33" s="29"/>
      <c r="D33" s="52" t="s">
        <v>38</v>
      </c>
      <c r="E33" s="24" t="s">
        <v>39</v>
      </c>
      <c r="F33" s="88">
        <f>ROUND((SUM(BE122:BE243)),  2)</f>
        <v>0</v>
      </c>
      <c r="I33" s="89">
        <v>0.21</v>
      </c>
      <c r="J33" s="88">
        <f>ROUND(((SUM(BE122:BE243))*I33),  2)</f>
        <v>0</v>
      </c>
      <c r="L33" s="29"/>
    </row>
    <row r="34" spans="2:12" s="1" customFormat="1" ht="14.4" customHeight="1">
      <c r="B34" s="29"/>
      <c r="E34" s="24" t="s">
        <v>40</v>
      </c>
      <c r="F34" s="88">
        <f>ROUND((SUM(BF122:BF243)),  2)</f>
        <v>0</v>
      </c>
      <c r="I34" s="89">
        <v>0.12</v>
      </c>
      <c r="J34" s="88">
        <f>ROUND(((SUM(BF122:BF243))*I34),  2)</f>
        <v>0</v>
      </c>
      <c r="L34" s="29"/>
    </row>
    <row r="35" spans="2:12" s="1" customFormat="1" ht="14.4" hidden="1" customHeight="1">
      <c r="B35" s="29"/>
      <c r="E35" s="24" t="s">
        <v>41</v>
      </c>
      <c r="F35" s="88">
        <f>ROUND((SUM(BG122:BG243)),  2)</f>
        <v>0</v>
      </c>
      <c r="I35" s="89">
        <v>0.21</v>
      </c>
      <c r="J35" s="88">
        <f>0</f>
        <v>0</v>
      </c>
      <c r="L35" s="29"/>
    </row>
    <row r="36" spans="2:12" s="1" customFormat="1" ht="14.4" hidden="1" customHeight="1">
      <c r="B36" s="29"/>
      <c r="E36" s="24" t="s">
        <v>42</v>
      </c>
      <c r="F36" s="88">
        <f>ROUND((SUM(BH122:BH243)),  2)</f>
        <v>0</v>
      </c>
      <c r="I36" s="89">
        <v>0.12</v>
      </c>
      <c r="J36" s="88">
        <f>0</f>
        <v>0</v>
      </c>
      <c r="L36" s="29"/>
    </row>
    <row r="37" spans="2:12" s="1" customFormat="1" ht="14.4" hidden="1" customHeight="1">
      <c r="B37" s="29"/>
      <c r="E37" s="24" t="s">
        <v>43</v>
      </c>
      <c r="F37" s="88">
        <f>ROUND((SUM(BI122:BI243)),  2)</f>
        <v>0</v>
      </c>
      <c r="I37" s="89">
        <v>0</v>
      </c>
      <c r="J37" s="88">
        <f>0</f>
        <v>0</v>
      </c>
      <c r="L37" s="29"/>
    </row>
    <row r="38" spans="2:12" s="1" customFormat="1" ht="6.9" customHeight="1">
      <c r="B38" s="29"/>
      <c r="L38" s="29"/>
    </row>
    <row r="39" spans="2:12" s="1" customFormat="1" ht="25.35" customHeight="1">
      <c r="B39" s="29"/>
      <c r="C39" s="90"/>
      <c r="D39" s="91" t="s">
        <v>44</v>
      </c>
      <c r="E39" s="54"/>
      <c r="F39" s="54"/>
      <c r="G39" s="92" t="s">
        <v>45</v>
      </c>
      <c r="H39" s="93" t="s">
        <v>46</v>
      </c>
      <c r="I39" s="54"/>
      <c r="J39" s="94">
        <f>SUM(J30:J37)</f>
        <v>0</v>
      </c>
      <c r="K39" s="95"/>
      <c r="L39" s="29"/>
    </row>
    <row r="40" spans="2:12" s="1" customFormat="1" ht="14.4" customHeight="1">
      <c r="B40" s="29"/>
      <c r="L40" s="29"/>
    </row>
    <row r="41" spans="2:12" ht="14.4" customHeight="1">
      <c r="B41" s="17"/>
      <c r="L41" s="17"/>
    </row>
    <row r="42" spans="2:12" ht="14.4" customHeight="1">
      <c r="B42" s="17"/>
      <c r="L42" s="17"/>
    </row>
    <row r="43" spans="2:12" ht="14.4" customHeight="1">
      <c r="B43" s="17"/>
      <c r="L43" s="17"/>
    </row>
    <row r="44" spans="2:12" ht="14.4" customHeight="1">
      <c r="B44" s="17"/>
      <c r="L44" s="17"/>
    </row>
    <row r="45" spans="2:12" ht="14.4" customHeight="1">
      <c r="B45" s="17"/>
      <c r="L45" s="17"/>
    </row>
    <row r="46" spans="2:12" ht="14.4" customHeight="1">
      <c r="B46" s="17"/>
      <c r="L46" s="17"/>
    </row>
    <row r="47" spans="2:12" ht="14.4" customHeight="1">
      <c r="B47" s="17"/>
      <c r="L47" s="17"/>
    </row>
    <row r="48" spans="2:12" ht="14.4" customHeight="1">
      <c r="B48" s="17"/>
      <c r="L48" s="17"/>
    </row>
    <row r="49" spans="2:12" ht="14.4" customHeight="1">
      <c r="B49" s="17"/>
      <c r="L49" s="17"/>
    </row>
    <row r="50" spans="2:12" s="1" customFormat="1" ht="14.4" customHeight="1">
      <c r="B50" s="29"/>
      <c r="D50" s="38" t="s">
        <v>47</v>
      </c>
      <c r="E50" s="39"/>
      <c r="F50" s="39"/>
      <c r="G50" s="38" t="s">
        <v>48</v>
      </c>
      <c r="H50" s="39"/>
      <c r="I50" s="39"/>
      <c r="J50" s="39"/>
      <c r="K50" s="39"/>
      <c r="L50" s="29"/>
    </row>
    <row r="51" spans="2:12" ht="10.199999999999999">
      <c r="B51" s="17"/>
      <c r="L51" s="17"/>
    </row>
    <row r="52" spans="2:12" ht="10.199999999999999">
      <c r="B52" s="17"/>
      <c r="L52" s="17"/>
    </row>
    <row r="53" spans="2:12" ht="10.199999999999999">
      <c r="B53" s="17"/>
      <c r="L53" s="17"/>
    </row>
    <row r="54" spans="2:12" ht="10.199999999999999">
      <c r="B54" s="17"/>
      <c r="L54" s="17"/>
    </row>
    <row r="55" spans="2:12" ht="10.199999999999999">
      <c r="B55" s="17"/>
      <c r="L55" s="17"/>
    </row>
    <row r="56" spans="2:12" ht="10.199999999999999">
      <c r="B56" s="17"/>
      <c r="L56" s="17"/>
    </row>
    <row r="57" spans="2:12" ht="10.199999999999999">
      <c r="B57" s="17"/>
      <c r="L57" s="17"/>
    </row>
    <row r="58" spans="2:12" ht="10.199999999999999">
      <c r="B58" s="17"/>
      <c r="L58" s="17"/>
    </row>
    <row r="59" spans="2:12" ht="10.199999999999999">
      <c r="B59" s="17"/>
      <c r="L59" s="17"/>
    </row>
    <row r="60" spans="2:12" ht="10.199999999999999">
      <c r="B60" s="17"/>
      <c r="L60" s="17"/>
    </row>
    <row r="61" spans="2:12" s="1" customFormat="1" ht="13.2">
      <c r="B61" s="29"/>
      <c r="D61" s="40" t="s">
        <v>49</v>
      </c>
      <c r="E61" s="31"/>
      <c r="F61" s="96" t="s">
        <v>50</v>
      </c>
      <c r="G61" s="40" t="s">
        <v>49</v>
      </c>
      <c r="H61" s="31"/>
      <c r="I61" s="31"/>
      <c r="J61" s="97" t="s">
        <v>50</v>
      </c>
      <c r="K61" s="31"/>
      <c r="L61" s="29"/>
    </row>
    <row r="62" spans="2:12" ht="10.199999999999999">
      <c r="B62" s="17"/>
      <c r="L62" s="17"/>
    </row>
    <row r="63" spans="2:12" ht="10.199999999999999">
      <c r="B63" s="17"/>
      <c r="L63" s="17"/>
    </row>
    <row r="64" spans="2:12" ht="10.199999999999999">
      <c r="B64" s="17"/>
      <c r="L64" s="17"/>
    </row>
    <row r="65" spans="2:12" s="1" customFormat="1" ht="13.2">
      <c r="B65" s="29"/>
      <c r="D65" s="38" t="s">
        <v>51</v>
      </c>
      <c r="E65" s="39"/>
      <c r="F65" s="39"/>
      <c r="G65" s="38" t="s">
        <v>52</v>
      </c>
      <c r="H65" s="39"/>
      <c r="I65" s="39"/>
      <c r="J65" s="39"/>
      <c r="K65" s="39"/>
      <c r="L65" s="29"/>
    </row>
    <row r="66" spans="2:12" ht="10.199999999999999">
      <c r="B66" s="17"/>
      <c r="L66" s="17"/>
    </row>
    <row r="67" spans="2:12" ht="10.199999999999999">
      <c r="B67" s="17"/>
      <c r="L67" s="17"/>
    </row>
    <row r="68" spans="2:12" ht="10.199999999999999">
      <c r="B68" s="17"/>
      <c r="L68" s="17"/>
    </row>
    <row r="69" spans="2:12" ht="10.199999999999999">
      <c r="B69" s="17"/>
      <c r="L69" s="17"/>
    </row>
    <row r="70" spans="2:12" ht="10.199999999999999">
      <c r="B70" s="17"/>
      <c r="L70" s="17"/>
    </row>
    <row r="71" spans="2:12" ht="10.199999999999999">
      <c r="B71" s="17"/>
      <c r="L71" s="17"/>
    </row>
    <row r="72" spans="2:12" ht="10.199999999999999">
      <c r="B72" s="17"/>
      <c r="L72" s="17"/>
    </row>
    <row r="73" spans="2:12" ht="10.199999999999999">
      <c r="B73" s="17"/>
      <c r="L73" s="17"/>
    </row>
    <row r="74" spans="2:12" ht="10.199999999999999">
      <c r="B74" s="17"/>
      <c r="L74" s="17"/>
    </row>
    <row r="75" spans="2:12" ht="10.199999999999999">
      <c r="B75" s="17"/>
      <c r="L75" s="17"/>
    </row>
    <row r="76" spans="2:12" s="1" customFormat="1" ht="13.2">
      <c r="B76" s="29"/>
      <c r="D76" s="40" t="s">
        <v>49</v>
      </c>
      <c r="E76" s="31"/>
      <c r="F76" s="96" t="s">
        <v>50</v>
      </c>
      <c r="G76" s="40" t="s">
        <v>49</v>
      </c>
      <c r="H76" s="31"/>
      <c r="I76" s="31"/>
      <c r="J76" s="97" t="s">
        <v>50</v>
      </c>
      <c r="K76" s="31"/>
      <c r="L76" s="29"/>
    </row>
    <row r="77" spans="2:12" s="1" customFormat="1" ht="14.4" customHeight="1"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29"/>
    </row>
    <row r="81" spans="2:47" s="1" customFormat="1" ht="6.9" customHeight="1"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29"/>
    </row>
    <row r="82" spans="2:47" s="1" customFormat="1" ht="24.9" customHeight="1">
      <c r="B82" s="29"/>
      <c r="C82" s="18" t="s">
        <v>109</v>
      </c>
      <c r="L82" s="29"/>
    </row>
    <row r="83" spans="2:47" s="1" customFormat="1" ht="6.9" customHeight="1">
      <c r="B83" s="29"/>
      <c r="L83" s="29"/>
    </row>
    <row r="84" spans="2:47" s="1" customFormat="1" ht="12" customHeight="1">
      <c r="B84" s="29"/>
      <c r="C84" s="24" t="s">
        <v>16</v>
      </c>
      <c r="L84" s="29"/>
    </row>
    <row r="85" spans="2:47" s="1" customFormat="1" ht="16.5" customHeight="1">
      <c r="B85" s="29"/>
      <c r="E85" s="208" t="str">
        <f>E7</f>
        <v>Chodník v ulici Blanická</v>
      </c>
      <c r="F85" s="209"/>
      <c r="G85" s="209"/>
      <c r="H85" s="209"/>
      <c r="L85" s="29"/>
    </row>
    <row r="86" spans="2:47" s="1" customFormat="1" ht="12" customHeight="1">
      <c r="B86" s="29"/>
      <c r="C86" s="24" t="s">
        <v>107</v>
      </c>
      <c r="L86" s="29"/>
    </row>
    <row r="87" spans="2:47" s="1" customFormat="1" ht="16.5" customHeight="1">
      <c r="B87" s="29"/>
      <c r="E87" s="170" t="str">
        <f>E9</f>
        <v>202503102 - SO 101.2 Chodník ulice K. Čapka</v>
      </c>
      <c r="F87" s="210"/>
      <c r="G87" s="210"/>
      <c r="H87" s="210"/>
      <c r="L87" s="29"/>
    </row>
    <row r="88" spans="2:47" s="1" customFormat="1" ht="6.9" customHeight="1">
      <c r="B88" s="29"/>
      <c r="L88" s="29"/>
    </row>
    <row r="89" spans="2:47" s="1" customFormat="1" ht="12" customHeight="1">
      <c r="B89" s="29"/>
      <c r="C89" s="24" t="s">
        <v>20</v>
      </c>
      <c r="F89" s="22" t="str">
        <f>F12</f>
        <v>Milevsko</v>
      </c>
      <c r="I89" s="24" t="s">
        <v>22</v>
      </c>
      <c r="J89" s="49" t="str">
        <f>IF(J12="","",J12)</f>
        <v>26. 3. 2025</v>
      </c>
      <c r="L89" s="29"/>
    </row>
    <row r="90" spans="2:47" s="1" customFormat="1" ht="6.9" customHeight="1">
      <c r="B90" s="29"/>
      <c r="L90" s="29"/>
    </row>
    <row r="91" spans="2:47" s="1" customFormat="1" ht="15.15" customHeight="1">
      <c r="B91" s="29"/>
      <c r="C91" s="24" t="s">
        <v>24</v>
      </c>
      <c r="F91" s="22" t="str">
        <f>E15</f>
        <v xml:space="preserve"> </v>
      </c>
      <c r="I91" s="24" t="s">
        <v>30</v>
      </c>
      <c r="J91" s="27" t="str">
        <f>E21</f>
        <v xml:space="preserve"> </v>
      </c>
      <c r="L91" s="29"/>
    </row>
    <row r="92" spans="2:47" s="1" customFormat="1" ht="15.15" customHeight="1">
      <c r="B92" s="29"/>
      <c r="C92" s="24" t="s">
        <v>28</v>
      </c>
      <c r="F92" s="22" t="str">
        <f>IF(E18="","",E18)</f>
        <v>Vyplň údaj</v>
      </c>
      <c r="I92" s="24" t="s">
        <v>32</v>
      </c>
      <c r="J92" s="27" t="str">
        <f>E24</f>
        <v xml:space="preserve"> </v>
      </c>
      <c r="L92" s="29"/>
    </row>
    <row r="93" spans="2:47" s="1" customFormat="1" ht="10.35" customHeight="1">
      <c r="B93" s="29"/>
      <c r="L93" s="29"/>
    </row>
    <row r="94" spans="2:47" s="1" customFormat="1" ht="29.25" customHeight="1">
      <c r="B94" s="29"/>
      <c r="C94" s="98" t="s">
        <v>110</v>
      </c>
      <c r="D94" s="90"/>
      <c r="E94" s="90"/>
      <c r="F94" s="90"/>
      <c r="G94" s="90"/>
      <c r="H94" s="90"/>
      <c r="I94" s="90"/>
      <c r="J94" s="99" t="s">
        <v>111</v>
      </c>
      <c r="K94" s="90"/>
      <c r="L94" s="29"/>
    </row>
    <row r="95" spans="2:47" s="1" customFormat="1" ht="10.35" customHeight="1">
      <c r="B95" s="29"/>
      <c r="L95" s="29"/>
    </row>
    <row r="96" spans="2:47" s="1" customFormat="1" ht="22.8" customHeight="1">
      <c r="B96" s="29"/>
      <c r="C96" s="100" t="s">
        <v>112</v>
      </c>
      <c r="J96" s="63">
        <f>J122</f>
        <v>0</v>
      </c>
      <c r="L96" s="29"/>
      <c r="AU96" s="14" t="s">
        <v>113</v>
      </c>
    </row>
    <row r="97" spans="2:12" s="8" customFormat="1" ht="24.9" customHeight="1">
      <c r="B97" s="101"/>
      <c r="D97" s="102" t="s">
        <v>114</v>
      </c>
      <c r="E97" s="103"/>
      <c r="F97" s="103"/>
      <c r="G97" s="103"/>
      <c r="H97" s="103"/>
      <c r="I97" s="103"/>
      <c r="J97" s="104">
        <f>J123</f>
        <v>0</v>
      </c>
      <c r="L97" s="101"/>
    </row>
    <row r="98" spans="2:12" s="9" customFormat="1" ht="19.95" customHeight="1">
      <c r="B98" s="105"/>
      <c r="D98" s="106" t="s">
        <v>115</v>
      </c>
      <c r="E98" s="107"/>
      <c r="F98" s="107"/>
      <c r="G98" s="107"/>
      <c r="H98" s="107"/>
      <c r="I98" s="107"/>
      <c r="J98" s="108">
        <f>J124</f>
        <v>0</v>
      </c>
      <c r="L98" s="105"/>
    </row>
    <row r="99" spans="2:12" s="9" customFormat="1" ht="19.95" customHeight="1">
      <c r="B99" s="105"/>
      <c r="D99" s="106" t="s">
        <v>119</v>
      </c>
      <c r="E99" s="107"/>
      <c r="F99" s="107"/>
      <c r="G99" s="107"/>
      <c r="H99" s="107"/>
      <c r="I99" s="107"/>
      <c r="J99" s="108">
        <f>J157</f>
        <v>0</v>
      </c>
      <c r="L99" s="105"/>
    </row>
    <row r="100" spans="2:12" s="9" customFormat="1" ht="19.95" customHeight="1">
      <c r="B100" s="105"/>
      <c r="D100" s="106" t="s">
        <v>120</v>
      </c>
      <c r="E100" s="107"/>
      <c r="F100" s="107"/>
      <c r="G100" s="107"/>
      <c r="H100" s="107"/>
      <c r="I100" s="107"/>
      <c r="J100" s="108">
        <f>J179</f>
        <v>0</v>
      </c>
      <c r="L100" s="105"/>
    </row>
    <row r="101" spans="2:12" s="9" customFormat="1" ht="19.95" customHeight="1">
      <c r="B101" s="105"/>
      <c r="D101" s="106" t="s">
        <v>121</v>
      </c>
      <c r="E101" s="107"/>
      <c r="F101" s="107"/>
      <c r="G101" s="107"/>
      <c r="H101" s="107"/>
      <c r="I101" s="107"/>
      <c r="J101" s="108">
        <f>J227</f>
        <v>0</v>
      </c>
      <c r="L101" s="105"/>
    </row>
    <row r="102" spans="2:12" s="9" customFormat="1" ht="19.95" customHeight="1">
      <c r="B102" s="105"/>
      <c r="D102" s="106" t="s">
        <v>122</v>
      </c>
      <c r="E102" s="107"/>
      <c r="F102" s="107"/>
      <c r="G102" s="107"/>
      <c r="H102" s="107"/>
      <c r="I102" s="107"/>
      <c r="J102" s="108">
        <f>J241</f>
        <v>0</v>
      </c>
      <c r="L102" s="105"/>
    </row>
    <row r="103" spans="2:12" s="1" customFormat="1" ht="21.75" customHeight="1">
      <c r="B103" s="29"/>
      <c r="L103" s="29"/>
    </row>
    <row r="104" spans="2:12" s="1" customFormat="1" ht="6.9" customHeight="1">
      <c r="B104" s="41"/>
      <c r="C104" s="42"/>
      <c r="D104" s="42"/>
      <c r="E104" s="42"/>
      <c r="F104" s="42"/>
      <c r="G104" s="42"/>
      <c r="H104" s="42"/>
      <c r="I104" s="42"/>
      <c r="J104" s="42"/>
      <c r="K104" s="42"/>
      <c r="L104" s="29"/>
    </row>
    <row r="108" spans="2:12" s="1" customFormat="1" ht="6.9" customHeight="1">
      <c r="B108" s="43"/>
      <c r="C108" s="44"/>
      <c r="D108" s="44"/>
      <c r="E108" s="44"/>
      <c r="F108" s="44"/>
      <c r="G108" s="44"/>
      <c r="H108" s="44"/>
      <c r="I108" s="44"/>
      <c r="J108" s="44"/>
      <c r="K108" s="44"/>
      <c r="L108" s="29"/>
    </row>
    <row r="109" spans="2:12" s="1" customFormat="1" ht="24.9" customHeight="1">
      <c r="B109" s="29"/>
      <c r="C109" s="18" t="s">
        <v>123</v>
      </c>
      <c r="L109" s="29"/>
    </row>
    <row r="110" spans="2:12" s="1" customFormat="1" ht="6.9" customHeight="1">
      <c r="B110" s="29"/>
      <c r="L110" s="29"/>
    </row>
    <row r="111" spans="2:12" s="1" customFormat="1" ht="12" customHeight="1">
      <c r="B111" s="29"/>
      <c r="C111" s="24" t="s">
        <v>16</v>
      </c>
      <c r="L111" s="29"/>
    </row>
    <row r="112" spans="2:12" s="1" customFormat="1" ht="16.5" customHeight="1">
      <c r="B112" s="29"/>
      <c r="E112" s="208" t="str">
        <f>E7</f>
        <v>Chodník v ulici Blanická</v>
      </c>
      <c r="F112" s="209"/>
      <c r="G112" s="209"/>
      <c r="H112" s="209"/>
      <c r="L112" s="29"/>
    </row>
    <row r="113" spans="2:65" s="1" customFormat="1" ht="12" customHeight="1">
      <c r="B113" s="29"/>
      <c r="C113" s="24" t="s">
        <v>107</v>
      </c>
      <c r="L113" s="29"/>
    </row>
    <row r="114" spans="2:65" s="1" customFormat="1" ht="16.5" customHeight="1">
      <c r="B114" s="29"/>
      <c r="E114" s="170" t="str">
        <f>E9</f>
        <v>202503102 - SO 101.2 Chodník ulice K. Čapka</v>
      </c>
      <c r="F114" s="210"/>
      <c r="G114" s="210"/>
      <c r="H114" s="210"/>
      <c r="L114" s="29"/>
    </row>
    <row r="115" spans="2:65" s="1" customFormat="1" ht="6.9" customHeight="1">
      <c r="B115" s="29"/>
      <c r="L115" s="29"/>
    </row>
    <row r="116" spans="2:65" s="1" customFormat="1" ht="12" customHeight="1">
      <c r="B116" s="29"/>
      <c r="C116" s="24" t="s">
        <v>20</v>
      </c>
      <c r="F116" s="22" t="str">
        <f>F12</f>
        <v>Milevsko</v>
      </c>
      <c r="I116" s="24" t="s">
        <v>22</v>
      </c>
      <c r="J116" s="49" t="str">
        <f>IF(J12="","",J12)</f>
        <v>26. 3. 2025</v>
      </c>
      <c r="L116" s="29"/>
    </row>
    <row r="117" spans="2:65" s="1" customFormat="1" ht="6.9" customHeight="1">
      <c r="B117" s="29"/>
      <c r="L117" s="29"/>
    </row>
    <row r="118" spans="2:65" s="1" customFormat="1" ht="15.15" customHeight="1">
      <c r="B118" s="29"/>
      <c r="C118" s="24" t="s">
        <v>24</v>
      </c>
      <c r="F118" s="22" t="str">
        <f>E15</f>
        <v xml:space="preserve"> </v>
      </c>
      <c r="I118" s="24" t="s">
        <v>30</v>
      </c>
      <c r="J118" s="27" t="str">
        <f>E21</f>
        <v xml:space="preserve"> </v>
      </c>
      <c r="L118" s="29"/>
    </row>
    <row r="119" spans="2:65" s="1" customFormat="1" ht="15.15" customHeight="1">
      <c r="B119" s="29"/>
      <c r="C119" s="24" t="s">
        <v>28</v>
      </c>
      <c r="F119" s="22" t="str">
        <f>IF(E18="","",E18)</f>
        <v>Vyplň údaj</v>
      </c>
      <c r="I119" s="24" t="s">
        <v>32</v>
      </c>
      <c r="J119" s="27" t="str">
        <f>E24</f>
        <v xml:space="preserve"> </v>
      </c>
      <c r="L119" s="29"/>
    </row>
    <row r="120" spans="2:65" s="1" customFormat="1" ht="10.35" customHeight="1">
      <c r="B120" s="29"/>
      <c r="L120" s="29"/>
    </row>
    <row r="121" spans="2:65" s="10" customFormat="1" ht="29.25" customHeight="1">
      <c r="B121" s="109"/>
      <c r="C121" s="110" t="s">
        <v>124</v>
      </c>
      <c r="D121" s="111" t="s">
        <v>59</v>
      </c>
      <c r="E121" s="111" t="s">
        <v>55</v>
      </c>
      <c r="F121" s="111" t="s">
        <v>56</v>
      </c>
      <c r="G121" s="111" t="s">
        <v>125</v>
      </c>
      <c r="H121" s="111" t="s">
        <v>126</v>
      </c>
      <c r="I121" s="111" t="s">
        <v>127</v>
      </c>
      <c r="J121" s="111" t="s">
        <v>111</v>
      </c>
      <c r="K121" s="112" t="s">
        <v>128</v>
      </c>
      <c r="L121" s="109"/>
      <c r="M121" s="56" t="s">
        <v>1</v>
      </c>
      <c r="N121" s="57" t="s">
        <v>38</v>
      </c>
      <c r="O121" s="57" t="s">
        <v>129</v>
      </c>
      <c r="P121" s="57" t="s">
        <v>130</v>
      </c>
      <c r="Q121" s="57" t="s">
        <v>131</v>
      </c>
      <c r="R121" s="57" t="s">
        <v>132</v>
      </c>
      <c r="S121" s="57" t="s">
        <v>133</v>
      </c>
      <c r="T121" s="58" t="s">
        <v>134</v>
      </c>
    </row>
    <row r="122" spans="2:65" s="1" customFormat="1" ht="22.8" customHeight="1">
      <c r="B122" s="29"/>
      <c r="C122" s="61" t="s">
        <v>135</v>
      </c>
      <c r="J122" s="113">
        <f>BK122</f>
        <v>0</v>
      </c>
      <c r="L122" s="29"/>
      <c r="M122" s="59"/>
      <c r="N122" s="50"/>
      <c r="O122" s="50"/>
      <c r="P122" s="114">
        <f>P123</f>
        <v>0</v>
      </c>
      <c r="Q122" s="50"/>
      <c r="R122" s="114">
        <f>R123</f>
        <v>35.924432800000005</v>
      </c>
      <c r="S122" s="50"/>
      <c r="T122" s="115">
        <f>T123</f>
        <v>30.934499999999996</v>
      </c>
      <c r="AT122" s="14" t="s">
        <v>73</v>
      </c>
      <c r="AU122" s="14" t="s">
        <v>113</v>
      </c>
      <c r="BK122" s="116">
        <f>BK123</f>
        <v>0</v>
      </c>
    </row>
    <row r="123" spans="2:65" s="11" customFormat="1" ht="25.95" customHeight="1">
      <c r="B123" s="117"/>
      <c r="D123" s="118" t="s">
        <v>73</v>
      </c>
      <c r="E123" s="119" t="s">
        <v>136</v>
      </c>
      <c r="F123" s="119" t="s">
        <v>137</v>
      </c>
      <c r="I123" s="120"/>
      <c r="J123" s="121">
        <f>BK123</f>
        <v>0</v>
      </c>
      <c r="L123" s="117"/>
      <c r="M123" s="122"/>
      <c r="P123" s="123">
        <f>P124+P157+P179+P227+P241</f>
        <v>0</v>
      </c>
      <c r="R123" s="123">
        <f>R124+R157+R179+R227+R241</f>
        <v>35.924432800000005</v>
      </c>
      <c r="T123" s="124">
        <f>T124+T157+T179+T227+T241</f>
        <v>30.934499999999996</v>
      </c>
      <c r="AR123" s="118" t="s">
        <v>82</v>
      </c>
      <c r="AT123" s="125" t="s">
        <v>73</v>
      </c>
      <c r="AU123" s="125" t="s">
        <v>74</v>
      </c>
      <c r="AY123" s="118" t="s">
        <v>138</v>
      </c>
      <c r="BK123" s="126">
        <f>BK124+BK157+BK179+BK227+BK241</f>
        <v>0</v>
      </c>
    </row>
    <row r="124" spans="2:65" s="11" customFormat="1" ht="22.8" customHeight="1">
      <c r="B124" s="117"/>
      <c r="D124" s="118" t="s">
        <v>73</v>
      </c>
      <c r="E124" s="127" t="s">
        <v>82</v>
      </c>
      <c r="F124" s="127" t="s">
        <v>139</v>
      </c>
      <c r="I124" s="120"/>
      <c r="J124" s="128">
        <f>BK124</f>
        <v>0</v>
      </c>
      <c r="L124" s="117"/>
      <c r="M124" s="122"/>
      <c r="P124" s="123">
        <f>SUM(P125:P156)</f>
        <v>0</v>
      </c>
      <c r="R124" s="123">
        <f>SUM(R125:R156)</f>
        <v>1.9000000000000001E-4</v>
      </c>
      <c r="T124" s="124">
        <f>SUM(T125:T156)</f>
        <v>30.934499999999996</v>
      </c>
      <c r="AR124" s="118" t="s">
        <v>82</v>
      </c>
      <c r="AT124" s="125" t="s">
        <v>73</v>
      </c>
      <c r="AU124" s="125" t="s">
        <v>82</v>
      </c>
      <c r="AY124" s="118" t="s">
        <v>138</v>
      </c>
      <c r="BK124" s="126">
        <f>SUM(BK125:BK156)</f>
        <v>0</v>
      </c>
    </row>
    <row r="125" spans="2:65" s="1" customFormat="1" ht="24.15" customHeight="1">
      <c r="B125" s="29"/>
      <c r="C125" s="129" t="s">
        <v>82</v>
      </c>
      <c r="D125" s="129" t="s">
        <v>140</v>
      </c>
      <c r="E125" s="130" t="s">
        <v>460</v>
      </c>
      <c r="F125" s="131" t="s">
        <v>461</v>
      </c>
      <c r="G125" s="132" t="s">
        <v>231</v>
      </c>
      <c r="H125" s="133">
        <v>1</v>
      </c>
      <c r="I125" s="134"/>
      <c r="J125" s="135">
        <f>ROUND(I125*H125,2)</f>
        <v>0</v>
      </c>
      <c r="K125" s="131" t="s">
        <v>144</v>
      </c>
      <c r="L125" s="29"/>
      <c r="M125" s="136" t="s">
        <v>1</v>
      </c>
      <c r="N125" s="137" t="s">
        <v>39</v>
      </c>
      <c r="P125" s="138">
        <f>O125*H125</f>
        <v>0</v>
      </c>
      <c r="Q125" s="138">
        <v>0</v>
      </c>
      <c r="R125" s="138">
        <f>Q125*H125</f>
        <v>0</v>
      </c>
      <c r="S125" s="138">
        <v>0</v>
      </c>
      <c r="T125" s="139">
        <f>S125*H125</f>
        <v>0</v>
      </c>
      <c r="AR125" s="140" t="s">
        <v>145</v>
      </c>
      <c r="AT125" s="140" t="s">
        <v>140</v>
      </c>
      <c r="AU125" s="140" t="s">
        <v>84</v>
      </c>
      <c r="AY125" s="14" t="s">
        <v>138</v>
      </c>
      <c r="BE125" s="141">
        <f>IF(N125="základní",J125,0)</f>
        <v>0</v>
      </c>
      <c r="BF125" s="141">
        <f>IF(N125="snížená",J125,0)</f>
        <v>0</v>
      </c>
      <c r="BG125" s="141">
        <f>IF(N125="zákl. přenesená",J125,0)</f>
        <v>0</v>
      </c>
      <c r="BH125" s="141">
        <f>IF(N125="sníž. přenesená",J125,0)</f>
        <v>0</v>
      </c>
      <c r="BI125" s="141">
        <f>IF(N125="nulová",J125,0)</f>
        <v>0</v>
      </c>
      <c r="BJ125" s="14" t="s">
        <v>82</v>
      </c>
      <c r="BK125" s="141">
        <f>ROUND(I125*H125,2)</f>
        <v>0</v>
      </c>
      <c r="BL125" s="14" t="s">
        <v>145</v>
      </c>
      <c r="BM125" s="140" t="s">
        <v>462</v>
      </c>
    </row>
    <row r="126" spans="2:65" s="1" customFormat="1" ht="19.2">
      <c r="B126" s="29"/>
      <c r="D126" s="142" t="s">
        <v>147</v>
      </c>
      <c r="F126" s="143" t="s">
        <v>463</v>
      </c>
      <c r="I126" s="144"/>
      <c r="L126" s="29"/>
      <c r="M126" s="145"/>
      <c r="T126" s="53"/>
      <c r="AT126" s="14" t="s">
        <v>147</v>
      </c>
      <c r="AU126" s="14" t="s">
        <v>84</v>
      </c>
    </row>
    <row r="127" spans="2:65" s="1" customFormat="1" ht="21.75" customHeight="1">
      <c r="B127" s="29"/>
      <c r="C127" s="129" t="s">
        <v>84</v>
      </c>
      <c r="D127" s="129" t="s">
        <v>140</v>
      </c>
      <c r="E127" s="130" t="s">
        <v>464</v>
      </c>
      <c r="F127" s="131" t="s">
        <v>465</v>
      </c>
      <c r="G127" s="132" t="s">
        <v>231</v>
      </c>
      <c r="H127" s="133">
        <v>1</v>
      </c>
      <c r="I127" s="134"/>
      <c r="J127" s="135">
        <f>ROUND(I127*H127,2)</f>
        <v>0</v>
      </c>
      <c r="K127" s="131" t="s">
        <v>144</v>
      </c>
      <c r="L127" s="29"/>
      <c r="M127" s="136" t="s">
        <v>1</v>
      </c>
      <c r="N127" s="137" t="s">
        <v>39</v>
      </c>
      <c r="P127" s="138">
        <f>O127*H127</f>
        <v>0</v>
      </c>
      <c r="Q127" s="138">
        <v>0</v>
      </c>
      <c r="R127" s="138">
        <f>Q127*H127</f>
        <v>0</v>
      </c>
      <c r="S127" s="138">
        <v>0</v>
      </c>
      <c r="T127" s="139">
        <f>S127*H127</f>
        <v>0</v>
      </c>
      <c r="AR127" s="140" t="s">
        <v>145</v>
      </c>
      <c r="AT127" s="140" t="s">
        <v>140</v>
      </c>
      <c r="AU127" s="140" t="s">
        <v>84</v>
      </c>
      <c r="AY127" s="14" t="s">
        <v>138</v>
      </c>
      <c r="BE127" s="141">
        <f>IF(N127="základní",J127,0)</f>
        <v>0</v>
      </c>
      <c r="BF127" s="141">
        <f>IF(N127="snížená",J127,0)</f>
        <v>0</v>
      </c>
      <c r="BG127" s="141">
        <f>IF(N127="zákl. přenesená",J127,0)</f>
        <v>0</v>
      </c>
      <c r="BH127" s="141">
        <f>IF(N127="sníž. přenesená",J127,0)</f>
        <v>0</v>
      </c>
      <c r="BI127" s="141">
        <f>IF(N127="nulová",J127,0)</f>
        <v>0</v>
      </c>
      <c r="BJ127" s="14" t="s">
        <v>82</v>
      </c>
      <c r="BK127" s="141">
        <f>ROUND(I127*H127,2)</f>
        <v>0</v>
      </c>
      <c r="BL127" s="14" t="s">
        <v>145</v>
      </c>
      <c r="BM127" s="140" t="s">
        <v>466</v>
      </c>
    </row>
    <row r="128" spans="2:65" s="1" customFormat="1" ht="19.2">
      <c r="B128" s="29"/>
      <c r="D128" s="142" t="s">
        <v>147</v>
      </c>
      <c r="F128" s="143" t="s">
        <v>467</v>
      </c>
      <c r="I128" s="144"/>
      <c r="L128" s="29"/>
      <c r="M128" s="145"/>
      <c r="T128" s="53"/>
      <c r="AT128" s="14" t="s">
        <v>147</v>
      </c>
      <c r="AU128" s="14" t="s">
        <v>84</v>
      </c>
    </row>
    <row r="129" spans="2:65" s="1" customFormat="1" ht="19.2">
      <c r="B129" s="29"/>
      <c r="D129" s="142" t="s">
        <v>149</v>
      </c>
      <c r="F129" s="146" t="s">
        <v>468</v>
      </c>
      <c r="I129" s="144"/>
      <c r="L129" s="29"/>
      <c r="M129" s="145"/>
      <c r="T129" s="53"/>
      <c r="AT129" s="14" t="s">
        <v>149</v>
      </c>
      <c r="AU129" s="14" t="s">
        <v>84</v>
      </c>
    </row>
    <row r="130" spans="2:65" s="1" customFormat="1" ht="24.15" customHeight="1">
      <c r="B130" s="29"/>
      <c r="C130" s="129" t="s">
        <v>159</v>
      </c>
      <c r="D130" s="129" t="s">
        <v>140</v>
      </c>
      <c r="E130" s="130" t="s">
        <v>469</v>
      </c>
      <c r="F130" s="131" t="s">
        <v>470</v>
      </c>
      <c r="G130" s="132" t="s">
        <v>143</v>
      </c>
      <c r="H130" s="133">
        <v>153</v>
      </c>
      <c r="I130" s="134"/>
      <c r="J130" s="135">
        <f>ROUND(I130*H130,2)</f>
        <v>0</v>
      </c>
      <c r="K130" s="131" t="s">
        <v>144</v>
      </c>
      <c r="L130" s="29"/>
      <c r="M130" s="136" t="s">
        <v>1</v>
      </c>
      <c r="N130" s="137" t="s">
        <v>39</v>
      </c>
      <c r="P130" s="138">
        <f>O130*H130</f>
        <v>0</v>
      </c>
      <c r="Q130" s="138">
        <v>0</v>
      </c>
      <c r="R130" s="138">
        <f>Q130*H130</f>
        <v>0</v>
      </c>
      <c r="S130" s="138">
        <v>9.8000000000000004E-2</v>
      </c>
      <c r="T130" s="139">
        <f>S130*H130</f>
        <v>14.994</v>
      </c>
      <c r="AR130" s="140" t="s">
        <v>145</v>
      </c>
      <c r="AT130" s="140" t="s">
        <v>140</v>
      </c>
      <c r="AU130" s="140" t="s">
        <v>84</v>
      </c>
      <c r="AY130" s="14" t="s">
        <v>138</v>
      </c>
      <c r="BE130" s="141">
        <f>IF(N130="základní",J130,0)</f>
        <v>0</v>
      </c>
      <c r="BF130" s="141">
        <f>IF(N130="snížená",J130,0)</f>
        <v>0</v>
      </c>
      <c r="BG130" s="141">
        <f>IF(N130="zákl. přenesená",J130,0)</f>
        <v>0</v>
      </c>
      <c r="BH130" s="141">
        <f>IF(N130="sníž. přenesená",J130,0)</f>
        <v>0</v>
      </c>
      <c r="BI130" s="141">
        <f>IF(N130="nulová",J130,0)</f>
        <v>0</v>
      </c>
      <c r="BJ130" s="14" t="s">
        <v>82</v>
      </c>
      <c r="BK130" s="141">
        <f>ROUND(I130*H130,2)</f>
        <v>0</v>
      </c>
      <c r="BL130" s="14" t="s">
        <v>145</v>
      </c>
      <c r="BM130" s="140" t="s">
        <v>471</v>
      </c>
    </row>
    <row r="131" spans="2:65" s="1" customFormat="1" ht="38.4">
      <c r="B131" s="29"/>
      <c r="D131" s="142" t="s">
        <v>147</v>
      </c>
      <c r="F131" s="143" t="s">
        <v>472</v>
      </c>
      <c r="I131" s="144"/>
      <c r="L131" s="29"/>
      <c r="M131" s="145"/>
      <c r="T131" s="53"/>
      <c r="AT131" s="14" t="s">
        <v>147</v>
      </c>
      <c r="AU131" s="14" t="s">
        <v>84</v>
      </c>
    </row>
    <row r="132" spans="2:65" s="1" customFormat="1" ht="24.15" customHeight="1">
      <c r="B132" s="29"/>
      <c r="C132" s="129" t="s">
        <v>145</v>
      </c>
      <c r="D132" s="129" t="s">
        <v>140</v>
      </c>
      <c r="E132" s="130" t="s">
        <v>160</v>
      </c>
      <c r="F132" s="131" t="s">
        <v>161</v>
      </c>
      <c r="G132" s="132" t="s">
        <v>143</v>
      </c>
      <c r="H132" s="133">
        <v>19</v>
      </c>
      <c r="I132" s="134"/>
      <c r="J132" s="135">
        <f>ROUND(I132*H132,2)</f>
        <v>0</v>
      </c>
      <c r="K132" s="131" t="s">
        <v>144</v>
      </c>
      <c r="L132" s="29"/>
      <c r="M132" s="136" t="s">
        <v>1</v>
      </c>
      <c r="N132" s="137" t="s">
        <v>39</v>
      </c>
      <c r="P132" s="138">
        <f>O132*H132</f>
        <v>0</v>
      </c>
      <c r="Q132" s="138">
        <v>1.0000000000000001E-5</v>
      </c>
      <c r="R132" s="138">
        <f>Q132*H132</f>
        <v>1.9000000000000001E-4</v>
      </c>
      <c r="S132" s="138">
        <v>0.115</v>
      </c>
      <c r="T132" s="139">
        <f>S132*H132</f>
        <v>2.1850000000000001</v>
      </c>
      <c r="AR132" s="140" t="s">
        <v>145</v>
      </c>
      <c r="AT132" s="140" t="s">
        <v>140</v>
      </c>
      <c r="AU132" s="140" t="s">
        <v>84</v>
      </c>
      <c r="AY132" s="14" t="s">
        <v>138</v>
      </c>
      <c r="BE132" s="141">
        <f>IF(N132="základní",J132,0)</f>
        <v>0</v>
      </c>
      <c r="BF132" s="141">
        <f>IF(N132="snížená",J132,0)</f>
        <v>0</v>
      </c>
      <c r="BG132" s="141">
        <f>IF(N132="zákl. přenesená",J132,0)</f>
        <v>0</v>
      </c>
      <c r="BH132" s="141">
        <f>IF(N132="sníž. přenesená",J132,0)</f>
        <v>0</v>
      </c>
      <c r="BI132" s="141">
        <f>IF(N132="nulová",J132,0)</f>
        <v>0</v>
      </c>
      <c r="BJ132" s="14" t="s">
        <v>82</v>
      </c>
      <c r="BK132" s="141">
        <f>ROUND(I132*H132,2)</f>
        <v>0</v>
      </c>
      <c r="BL132" s="14" t="s">
        <v>145</v>
      </c>
      <c r="BM132" s="140" t="s">
        <v>473</v>
      </c>
    </row>
    <row r="133" spans="2:65" s="1" customFormat="1" ht="28.8">
      <c r="B133" s="29"/>
      <c r="D133" s="142" t="s">
        <v>147</v>
      </c>
      <c r="F133" s="143" t="s">
        <v>163</v>
      </c>
      <c r="I133" s="144"/>
      <c r="L133" s="29"/>
      <c r="M133" s="145"/>
      <c r="T133" s="53"/>
      <c r="AT133" s="14" t="s">
        <v>147</v>
      </c>
      <c r="AU133" s="14" t="s">
        <v>84</v>
      </c>
    </row>
    <row r="134" spans="2:65" s="1" customFormat="1" ht="19.2">
      <c r="B134" s="29"/>
      <c r="D134" s="142" t="s">
        <v>149</v>
      </c>
      <c r="F134" s="146" t="s">
        <v>164</v>
      </c>
      <c r="I134" s="144"/>
      <c r="L134" s="29"/>
      <c r="M134" s="145"/>
      <c r="T134" s="53"/>
      <c r="AT134" s="14" t="s">
        <v>149</v>
      </c>
      <c r="AU134" s="14" t="s">
        <v>84</v>
      </c>
    </row>
    <row r="135" spans="2:65" s="12" customFormat="1" ht="10.199999999999999">
      <c r="B135" s="147"/>
      <c r="D135" s="142" t="s">
        <v>151</v>
      </c>
      <c r="E135" s="148" t="s">
        <v>1</v>
      </c>
      <c r="F135" s="149" t="s">
        <v>474</v>
      </c>
      <c r="H135" s="150">
        <v>19</v>
      </c>
      <c r="I135" s="151"/>
      <c r="L135" s="147"/>
      <c r="M135" s="152"/>
      <c r="T135" s="153"/>
      <c r="AT135" s="148" t="s">
        <v>151</v>
      </c>
      <c r="AU135" s="148" t="s">
        <v>84</v>
      </c>
      <c r="AV135" s="12" t="s">
        <v>84</v>
      </c>
      <c r="AW135" s="12" t="s">
        <v>31</v>
      </c>
      <c r="AX135" s="12" t="s">
        <v>82</v>
      </c>
      <c r="AY135" s="148" t="s">
        <v>138</v>
      </c>
    </row>
    <row r="136" spans="2:65" s="1" customFormat="1" ht="16.5" customHeight="1">
      <c r="B136" s="29"/>
      <c r="C136" s="129" t="s">
        <v>172</v>
      </c>
      <c r="D136" s="129" t="s">
        <v>140</v>
      </c>
      <c r="E136" s="130" t="s">
        <v>166</v>
      </c>
      <c r="F136" s="131" t="s">
        <v>167</v>
      </c>
      <c r="G136" s="132" t="s">
        <v>168</v>
      </c>
      <c r="H136" s="133">
        <v>67.099999999999994</v>
      </c>
      <c r="I136" s="134"/>
      <c r="J136" s="135">
        <f>ROUND(I136*H136,2)</f>
        <v>0</v>
      </c>
      <c r="K136" s="131" t="s">
        <v>144</v>
      </c>
      <c r="L136" s="29"/>
      <c r="M136" s="136" t="s">
        <v>1</v>
      </c>
      <c r="N136" s="137" t="s">
        <v>39</v>
      </c>
      <c r="P136" s="138">
        <f>O136*H136</f>
        <v>0</v>
      </c>
      <c r="Q136" s="138">
        <v>0</v>
      </c>
      <c r="R136" s="138">
        <f>Q136*H136</f>
        <v>0</v>
      </c>
      <c r="S136" s="138">
        <v>0.20499999999999999</v>
      </c>
      <c r="T136" s="139">
        <f>S136*H136</f>
        <v>13.755499999999998</v>
      </c>
      <c r="AR136" s="140" t="s">
        <v>145</v>
      </c>
      <c r="AT136" s="140" t="s">
        <v>140</v>
      </c>
      <c r="AU136" s="140" t="s">
        <v>84</v>
      </c>
      <c r="AY136" s="14" t="s">
        <v>138</v>
      </c>
      <c r="BE136" s="141">
        <f>IF(N136="základní",J136,0)</f>
        <v>0</v>
      </c>
      <c r="BF136" s="141">
        <f>IF(N136="snížená",J136,0)</f>
        <v>0</v>
      </c>
      <c r="BG136" s="141">
        <f>IF(N136="zákl. přenesená",J136,0)</f>
        <v>0</v>
      </c>
      <c r="BH136" s="141">
        <f>IF(N136="sníž. přenesená",J136,0)</f>
        <v>0</v>
      </c>
      <c r="BI136" s="141">
        <f>IF(N136="nulová",J136,0)</f>
        <v>0</v>
      </c>
      <c r="BJ136" s="14" t="s">
        <v>82</v>
      </c>
      <c r="BK136" s="141">
        <f>ROUND(I136*H136,2)</f>
        <v>0</v>
      </c>
      <c r="BL136" s="14" t="s">
        <v>145</v>
      </c>
      <c r="BM136" s="140" t="s">
        <v>475</v>
      </c>
    </row>
    <row r="137" spans="2:65" s="1" customFormat="1" ht="28.8">
      <c r="B137" s="29"/>
      <c r="D137" s="142" t="s">
        <v>147</v>
      </c>
      <c r="F137" s="143" t="s">
        <v>170</v>
      </c>
      <c r="I137" s="144"/>
      <c r="L137" s="29"/>
      <c r="M137" s="145"/>
      <c r="T137" s="53"/>
      <c r="AT137" s="14" t="s">
        <v>147</v>
      </c>
      <c r="AU137" s="14" t="s">
        <v>84</v>
      </c>
    </row>
    <row r="138" spans="2:65" s="12" customFormat="1" ht="10.199999999999999">
      <c r="B138" s="147"/>
      <c r="D138" s="142" t="s">
        <v>151</v>
      </c>
      <c r="E138" s="148" t="s">
        <v>1</v>
      </c>
      <c r="F138" s="149" t="s">
        <v>476</v>
      </c>
      <c r="H138" s="150">
        <v>67.099999999999994</v>
      </c>
      <c r="I138" s="151"/>
      <c r="L138" s="147"/>
      <c r="M138" s="152"/>
      <c r="T138" s="153"/>
      <c r="AT138" s="148" t="s">
        <v>151</v>
      </c>
      <c r="AU138" s="148" t="s">
        <v>84</v>
      </c>
      <c r="AV138" s="12" t="s">
        <v>84</v>
      </c>
      <c r="AW138" s="12" t="s">
        <v>31</v>
      </c>
      <c r="AX138" s="12" t="s">
        <v>82</v>
      </c>
      <c r="AY138" s="148" t="s">
        <v>138</v>
      </c>
    </row>
    <row r="139" spans="2:65" s="1" customFormat="1" ht="33" customHeight="1">
      <c r="B139" s="29"/>
      <c r="C139" s="129" t="s">
        <v>179</v>
      </c>
      <c r="D139" s="129" t="s">
        <v>140</v>
      </c>
      <c r="E139" s="130" t="s">
        <v>173</v>
      </c>
      <c r="F139" s="131" t="s">
        <v>174</v>
      </c>
      <c r="G139" s="132" t="s">
        <v>175</v>
      </c>
      <c r="H139" s="133">
        <v>10.688000000000001</v>
      </c>
      <c r="I139" s="134"/>
      <c r="J139" s="135">
        <f>ROUND(I139*H139,2)</f>
        <v>0</v>
      </c>
      <c r="K139" s="131" t="s">
        <v>144</v>
      </c>
      <c r="L139" s="29"/>
      <c r="M139" s="136" t="s">
        <v>1</v>
      </c>
      <c r="N139" s="137" t="s">
        <v>39</v>
      </c>
      <c r="P139" s="138">
        <f>O139*H139</f>
        <v>0</v>
      </c>
      <c r="Q139" s="138">
        <v>0</v>
      </c>
      <c r="R139" s="138">
        <f>Q139*H139</f>
        <v>0</v>
      </c>
      <c r="S139" s="138">
        <v>0</v>
      </c>
      <c r="T139" s="139">
        <f>S139*H139</f>
        <v>0</v>
      </c>
      <c r="AR139" s="140" t="s">
        <v>145</v>
      </c>
      <c r="AT139" s="140" t="s">
        <v>140</v>
      </c>
      <c r="AU139" s="140" t="s">
        <v>84</v>
      </c>
      <c r="AY139" s="14" t="s">
        <v>138</v>
      </c>
      <c r="BE139" s="141">
        <f>IF(N139="základní",J139,0)</f>
        <v>0</v>
      </c>
      <c r="BF139" s="141">
        <f>IF(N139="snížená",J139,0)</f>
        <v>0</v>
      </c>
      <c r="BG139" s="141">
        <f>IF(N139="zákl. přenesená",J139,0)</f>
        <v>0</v>
      </c>
      <c r="BH139" s="141">
        <f>IF(N139="sníž. přenesená",J139,0)</f>
        <v>0</v>
      </c>
      <c r="BI139" s="141">
        <f>IF(N139="nulová",J139,0)</f>
        <v>0</v>
      </c>
      <c r="BJ139" s="14" t="s">
        <v>82</v>
      </c>
      <c r="BK139" s="141">
        <f>ROUND(I139*H139,2)</f>
        <v>0</v>
      </c>
      <c r="BL139" s="14" t="s">
        <v>145</v>
      </c>
      <c r="BM139" s="140" t="s">
        <v>477</v>
      </c>
    </row>
    <row r="140" spans="2:65" s="1" customFormat="1" ht="19.2">
      <c r="B140" s="29"/>
      <c r="D140" s="142" t="s">
        <v>147</v>
      </c>
      <c r="F140" s="143" t="s">
        <v>177</v>
      </c>
      <c r="I140" s="144"/>
      <c r="L140" s="29"/>
      <c r="M140" s="145"/>
      <c r="T140" s="53"/>
      <c r="AT140" s="14" t="s">
        <v>147</v>
      </c>
      <c r="AU140" s="14" t="s">
        <v>84</v>
      </c>
    </row>
    <row r="141" spans="2:65" s="12" customFormat="1" ht="10.199999999999999">
      <c r="B141" s="147"/>
      <c r="D141" s="142" t="s">
        <v>151</v>
      </c>
      <c r="E141" s="148" t="s">
        <v>1</v>
      </c>
      <c r="F141" s="149" t="s">
        <v>478</v>
      </c>
      <c r="H141" s="150">
        <v>10.688000000000001</v>
      </c>
      <c r="I141" s="151"/>
      <c r="L141" s="147"/>
      <c r="M141" s="152"/>
      <c r="T141" s="153"/>
      <c r="AT141" s="148" t="s">
        <v>151</v>
      </c>
      <c r="AU141" s="148" t="s">
        <v>84</v>
      </c>
      <c r="AV141" s="12" t="s">
        <v>84</v>
      </c>
      <c r="AW141" s="12" t="s">
        <v>31</v>
      </c>
      <c r="AX141" s="12" t="s">
        <v>82</v>
      </c>
      <c r="AY141" s="148" t="s">
        <v>138</v>
      </c>
    </row>
    <row r="142" spans="2:65" s="1" customFormat="1" ht="37.799999999999997" customHeight="1">
      <c r="B142" s="29"/>
      <c r="C142" s="129" t="s">
        <v>184</v>
      </c>
      <c r="D142" s="129" t="s">
        <v>140</v>
      </c>
      <c r="E142" s="130" t="s">
        <v>180</v>
      </c>
      <c r="F142" s="131" t="s">
        <v>181</v>
      </c>
      <c r="G142" s="132" t="s">
        <v>175</v>
      </c>
      <c r="H142" s="133">
        <v>10.688000000000001</v>
      </c>
      <c r="I142" s="134"/>
      <c r="J142" s="135">
        <f>ROUND(I142*H142,2)</f>
        <v>0</v>
      </c>
      <c r="K142" s="131" t="s">
        <v>144</v>
      </c>
      <c r="L142" s="29"/>
      <c r="M142" s="136" t="s">
        <v>1</v>
      </c>
      <c r="N142" s="137" t="s">
        <v>39</v>
      </c>
      <c r="P142" s="138">
        <f>O142*H142</f>
        <v>0</v>
      </c>
      <c r="Q142" s="138">
        <v>0</v>
      </c>
      <c r="R142" s="138">
        <f>Q142*H142</f>
        <v>0</v>
      </c>
      <c r="S142" s="138">
        <v>0</v>
      </c>
      <c r="T142" s="139">
        <f>S142*H142</f>
        <v>0</v>
      </c>
      <c r="AR142" s="140" t="s">
        <v>145</v>
      </c>
      <c r="AT142" s="140" t="s">
        <v>140</v>
      </c>
      <c r="AU142" s="140" t="s">
        <v>84</v>
      </c>
      <c r="AY142" s="14" t="s">
        <v>138</v>
      </c>
      <c r="BE142" s="141">
        <f>IF(N142="základní",J142,0)</f>
        <v>0</v>
      </c>
      <c r="BF142" s="141">
        <f>IF(N142="snížená",J142,0)</f>
        <v>0</v>
      </c>
      <c r="BG142" s="141">
        <f>IF(N142="zákl. přenesená",J142,0)</f>
        <v>0</v>
      </c>
      <c r="BH142" s="141">
        <f>IF(N142="sníž. přenesená",J142,0)</f>
        <v>0</v>
      </c>
      <c r="BI142" s="141">
        <f>IF(N142="nulová",J142,0)</f>
        <v>0</v>
      </c>
      <c r="BJ142" s="14" t="s">
        <v>82</v>
      </c>
      <c r="BK142" s="141">
        <f>ROUND(I142*H142,2)</f>
        <v>0</v>
      </c>
      <c r="BL142" s="14" t="s">
        <v>145</v>
      </c>
      <c r="BM142" s="140" t="s">
        <v>479</v>
      </c>
    </row>
    <row r="143" spans="2:65" s="1" customFormat="1" ht="38.4">
      <c r="B143" s="29"/>
      <c r="D143" s="142" t="s">
        <v>147</v>
      </c>
      <c r="F143" s="143" t="s">
        <v>183</v>
      </c>
      <c r="I143" s="144"/>
      <c r="L143" s="29"/>
      <c r="M143" s="145"/>
      <c r="T143" s="53"/>
      <c r="AT143" s="14" t="s">
        <v>147</v>
      </c>
      <c r="AU143" s="14" t="s">
        <v>84</v>
      </c>
    </row>
    <row r="144" spans="2:65" s="12" customFormat="1" ht="10.199999999999999">
      <c r="B144" s="147"/>
      <c r="D144" s="142" t="s">
        <v>151</v>
      </c>
      <c r="E144" s="148" t="s">
        <v>1</v>
      </c>
      <c r="F144" s="149" t="s">
        <v>480</v>
      </c>
      <c r="H144" s="150">
        <v>10.688000000000001</v>
      </c>
      <c r="I144" s="151"/>
      <c r="L144" s="147"/>
      <c r="M144" s="152"/>
      <c r="T144" s="153"/>
      <c r="AT144" s="148" t="s">
        <v>151</v>
      </c>
      <c r="AU144" s="148" t="s">
        <v>84</v>
      </c>
      <c r="AV144" s="12" t="s">
        <v>84</v>
      </c>
      <c r="AW144" s="12" t="s">
        <v>31</v>
      </c>
      <c r="AX144" s="12" t="s">
        <v>82</v>
      </c>
      <c r="AY144" s="148" t="s">
        <v>138</v>
      </c>
    </row>
    <row r="145" spans="2:65" s="1" customFormat="1" ht="37.799999999999997" customHeight="1">
      <c r="B145" s="29"/>
      <c r="C145" s="129" t="s">
        <v>190</v>
      </c>
      <c r="D145" s="129" t="s">
        <v>140</v>
      </c>
      <c r="E145" s="130" t="s">
        <v>185</v>
      </c>
      <c r="F145" s="131" t="s">
        <v>186</v>
      </c>
      <c r="G145" s="132" t="s">
        <v>175</v>
      </c>
      <c r="H145" s="133">
        <v>21.376000000000001</v>
      </c>
      <c r="I145" s="134"/>
      <c r="J145" s="135">
        <f>ROUND(I145*H145,2)</f>
        <v>0</v>
      </c>
      <c r="K145" s="131" t="s">
        <v>144</v>
      </c>
      <c r="L145" s="29"/>
      <c r="M145" s="136" t="s">
        <v>1</v>
      </c>
      <c r="N145" s="137" t="s">
        <v>39</v>
      </c>
      <c r="P145" s="138">
        <f>O145*H145</f>
        <v>0</v>
      </c>
      <c r="Q145" s="138">
        <v>0</v>
      </c>
      <c r="R145" s="138">
        <f>Q145*H145</f>
        <v>0</v>
      </c>
      <c r="S145" s="138">
        <v>0</v>
      </c>
      <c r="T145" s="139">
        <f>S145*H145</f>
        <v>0</v>
      </c>
      <c r="AR145" s="140" t="s">
        <v>145</v>
      </c>
      <c r="AT145" s="140" t="s">
        <v>140</v>
      </c>
      <c r="AU145" s="140" t="s">
        <v>84</v>
      </c>
      <c r="AY145" s="14" t="s">
        <v>138</v>
      </c>
      <c r="BE145" s="141">
        <f>IF(N145="základní",J145,0)</f>
        <v>0</v>
      </c>
      <c r="BF145" s="141">
        <f>IF(N145="snížená",J145,0)</f>
        <v>0</v>
      </c>
      <c r="BG145" s="141">
        <f>IF(N145="zákl. přenesená",J145,0)</f>
        <v>0</v>
      </c>
      <c r="BH145" s="141">
        <f>IF(N145="sníž. přenesená",J145,0)</f>
        <v>0</v>
      </c>
      <c r="BI145" s="141">
        <f>IF(N145="nulová",J145,0)</f>
        <v>0</v>
      </c>
      <c r="BJ145" s="14" t="s">
        <v>82</v>
      </c>
      <c r="BK145" s="141">
        <f>ROUND(I145*H145,2)</f>
        <v>0</v>
      </c>
      <c r="BL145" s="14" t="s">
        <v>145</v>
      </c>
      <c r="BM145" s="140" t="s">
        <v>481</v>
      </c>
    </row>
    <row r="146" spans="2:65" s="1" customFormat="1" ht="48">
      <c r="B146" s="29"/>
      <c r="D146" s="142" t="s">
        <v>147</v>
      </c>
      <c r="F146" s="143" t="s">
        <v>188</v>
      </c>
      <c r="I146" s="144"/>
      <c r="L146" s="29"/>
      <c r="M146" s="145"/>
      <c r="T146" s="53"/>
      <c r="AT146" s="14" t="s">
        <v>147</v>
      </c>
      <c r="AU146" s="14" t="s">
        <v>84</v>
      </c>
    </row>
    <row r="147" spans="2:65" s="12" customFormat="1" ht="10.199999999999999">
      <c r="B147" s="147"/>
      <c r="D147" s="142" t="s">
        <v>151</v>
      </c>
      <c r="E147" s="148" t="s">
        <v>1</v>
      </c>
      <c r="F147" s="149" t="s">
        <v>482</v>
      </c>
      <c r="H147" s="150">
        <v>21.376000000000001</v>
      </c>
      <c r="I147" s="151"/>
      <c r="L147" s="147"/>
      <c r="M147" s="152"/>
      <c r="T147" s="153"/>
      <c r="AT147" s="148" t="s">
        <v>151</v>
      </c>
      <c r="AU147" s="148" t="s">
        <v>84</v>
      </c>
      <c r="AV147" s="12" t="s">
        <v>84</v>
      </c>
      <c r="AW147" s="12" t="s">
        <v>31</v>
      </c>
      <c r="AX147" s="12" t="s">
        <v>82</v>
      </c>
      <c r="AY147" s="148" t="s">
        <v>138</v>
      </c>
    </row>
    <row r="148" spans="2:65" s="1" customFormat="1" ht="33" customHeight="1">
      <c r="B148" s="29"/>
      <c r="C148" s="129" t="s">
        <v>197</v>
      </c>
      <c r="D148" s="129" t="s">
        <v>140</v>
      </c>
      <c r="E148" s="130" t="s">
        <v>191</v>
      </c>
      <c r="F148" s="131" t="s">
        <v>192</v>
      </c>
      <c r="G148" s="132" t="s">
        <v>193</v>
      </c>
      <c r="H148" s="133">
        <v>18.704000000000001</v>
      </c>
      <c r="I148" s="134"/>
      <c r="J148" s="135">
        <f>ROUND(I148*H148,2)</f>
        <v>0</v>
      </c>
      <c r="K148" s="131" t="s">
        <v>144</v>
      </c>
      <c r="L148" s="29"/>
      <c r="M148" s="136" t="s">
        <v>1</v>
      </c>
      <c r="N148" s="137" t="s">
        <v>39</v>
      </c>
      <c r="P148" s="138">
        <f>O148*H148</f>
        <v>0</v>
      </c>
      <c r="Q148" s="138">
        <v>0</v>
      </c>
      <c r="R148" s="138">
        <f>Q148*H148</f>
        <v>0</v>
      </c>
      <c r="S148" s="138">
        <v>0</v>
      </c>
      <c r="T148" s="139">
        <f>S148*H148</f>
        <v>0</v>
      </c>
      <c r="AR148" s="140" t="s">
        <v>145</v>
      </c>
      <c r="AT148" s="140" t="s">
        <v>140</v>
      </c>
      <c r="AU148" s="140" t="s">
        <v>84</v>
      </c>
      <c r="AY148" s="14" t="s">
        <v>138</v>
      </c>
      <c r="BE148" s="141">
        <f>IF(N148="základní",J148,0)</f>
        <v>0</v>
      </c>
      <c r="BF148" s="141">
        <f>IF(N148="snížená",J148,0)</f>
        <v>0</v>
      </c>
      <c r="BG148" s="141">
        <f>IF(N148="zákl. přenesená",J148,0)</f>
        <v>0</v>
      </c>
      <c r="BH148" s="141">
        <f>IF(N148="sníž. přenesená",J148,0)</f>
        <v>0</v>
      </c>
      <c r="BI148" s="141">
        <f>IF(N148="nulová",J148,0)</f>
        <v>0</v>
      </c>
      <c r="BJ148" s="14" t="s">
        <v>82</v>
      </c>
      <c r="BK148" s="141">
        <f>ROUND(I148*H148,2)</f>
        <v>0</v>
      </c>
      <c r="BL148" s="14" t="s">
        <v>145</v>
      </c>
      <c r="BM148" s="140" t="s">
        <v>483</v>
      </c>
    </row>
    <row r="149" spans="2:65" s="1" customFormat="1" ht="28.8">
      <c r="B149" s="29"/>
      <c r="D149" s="142" t="s">
        <v>147</v>
      </c>
      <c r="F149" s="143" t="s">
        <v>195</v>
      </c>
      <c r="I149" s="144"/>
      <c r="L149" s="29"/>
      <c r="M149" s="145"/>
      <c r="T149" s="53"/>
      <c r="AT149" s="14" t="s">
        <v>147</v>
      </c>
      <c r="AU149" s="14" t="s">
        <v>84</v>
      </c>
    </row>
    <row r="150" spans="2:65" s="12" customFormat="1" ht="10.199999999999999">
      <c r="B150" s="147"/>
      <c r="D150" s="142" t="s">
        <v>151</v>
      </c>
      <c r="E150" s="148" t="s">
        <v>1</v>
      </c>
      <c r="F150" s="149" t="s">
        <v>484</v>
      </c>
      <c r="H150" s="150">
        <v>18.704000000000001</v>
      </c>
      <c r="I150" s="151"/>
      <c r="L150" s="147"/>
      <c r="M150" s="152"/>
      <c r="T150" s="153"/>
      <c r="AT150" s="148" t="s">
        <v>151</v>
      </c>
      <c r="AU150" s="148" t="s">
        <v>84</v>
      </c>
      <c r="AV150" s="12" t="s">
        <v>84</v>
      </c>
      <c r="AW150" s="12" t="s">
        <v>31</v>
      </c>
      <c r="AX150" s="12" t="s">
        <v>82</v>
      </c>
      <c r="AY150" s="148" t="s">
        <v>138</v>
      </c>
    </row>
    <row r="151" spans="2:65" s="1" customFormat="1" ht="16.5" customHeight="1">
      <c r="B151" s="29"/>
      <c r="C151" s="129" t="s">
        <v>202</v>
      </c>
      <c r="D151" s="129" t="s">
        <v>140</v>
      </c>
      <c r="E151" s="130" t="s">
        <v>198</v>
      </c>
      <c r="F151" s="131" t="s">
        <v>199</v>
      </c>
      <c r="G151" s="132" t="s">
        <v>175</v>
      </c>
      <c r="H151" s="133">
        <v>10.688000000000001</v>
      </c>
      <c r="I151" s="134"/>
      <c r="J151" s="135">
        <f>ROUND(I151*H151,2)</f>
        <v>0</v>
      </c>
      <c r="K151" s="131" t="s">
        <v>144</v>
      </c>
      <c r="L151" s="29"/>
      <c r="M151" s="136" t="s">
        <v>1</v>
      </c>
      <c r="N151" s="137" t="s">
        <v>39</v>
      </c>
      <c r="P151" s="138">
        <f>O151*H151</f>
        <v>0</v>
      </c>
      <c r="Q151" s="138">
        <v>0</v>
      </c>
      <c r="R151" s="138">
        <f>Q151*H151</f>
        <v>0</v>
      </c>
      <c r="S151" s="138">
        <v>0</v>
      </c>
      <c r="T151" s="139">
        <f>S151*H151</f>
        <v>0</v>
      </c>
      <c r="AR151" s="140" t="s">
        <v>145</v>
      </c>
      <c r="AT151" s="140" t="s">
        <v>140</v>
      </c>
      <c r="AU151" s="140" t="s">
        <v>84</v>
      </c>
      <c r="AY151" s="14" t="s">
        <v>138</v>
      </c>
      <c r="BE151" s="141">
        <f>IF(N151="základní",J151,0)</f>
        <v>0</v>
      </c>
      <c r="BF151" s="141">
        <f>IF(N151="snížená",J151,0)</f>
        <v>0</v>
      </c>
      <c r="BG151" s="141">
        <f>IF(N151="zákl. přenesená",J151,0)</f>
        <v>0</v>
      </c>
      <c r="BH151" s="141">
        <f>IF(N151="sníž. přenesená",J151,0)</f>
        <v>0</v>
      </c>
      <c r="BI151" s="141">
        <f>IF(N151="nulová",J151,0)</f>
        <v>0</v>
      </c>
      <c r="BJ151" s="14" t="s">
        <v>82</v>
      </c>
      <c r="BK151" s="141">
        <f>ROUND(I151*H151,2)</f>
        <v>0</v>
      </c>
      <c r="BL151" s="14" t="s">
        <v>145</v>
      </c>
      <c r="BM151" s="140" t="s">
        <v>485</v>
      </c>
    </row>
    <row r="152" spans="2:65" s="1" customFormat="1" ht="19.2">
      <c r="B152" s="29"/>
      <c r="D152" s="142" t="s">
        <v>147</v>
      </c>
      <c r="F152" s="143" t="s">
        <v>201</v>
      </c>
      <c r="I152" s="144"/>
      <c r="L152" s="29"/>
      <c r="M152" s="145"/>
      <c r="T152" s="53"/>
      <c r="AT152" s="14" t="s">
        <v>147</v>
      </c>
      <c r="AU152" s="14" t="s">
        <v>84</v>
      </c>
    </row>
    <row r="153" spans="2:65" s="12" customFormat="1" ht="10.199999999999999">
      <c r="B153" s="147"/>
      <c r="D153" s="142" t="s">
        <v>151</v>
      </c>
      <c r="E153" s="148" t="s">
        <v>1</v>
      </c>
      <c r="F153" s="149" t="s">
        <v>480</v>
      </c>
      <c r="H153" s="150">
        <v>10.688000000000001</v>
      </c>
      <c r="I153" s="151"/>
      <c r="L153" s="147"/>
      <c r="M153" s="152"/>
      <c r="T153" s="153"/>
      <c r="AT153" s="148" t="s">
        <v>151</v>
      </c>
      <c r="AU153" s="148" t="s">
        <v>84</v>
      </c>
      <c r="AV153" s="12" t="s">
        <v>84</v>
      </c>
      <c r="AW153" s="12" t="s">
        <v>31</v>
      </c>
      <c r="AX153" s="12" t="s">
        <v>82</v>
      </c>
      <c r="AY153" s="148" t="s">
        <v>138</v>
      </c>
    </row>
    <row r="154" spans="2:65" s="1" customFormat="1" ht="24.15" customHeight="1">
      <c r="B154" s="29"/>
      <c r="C154" s="129" t="s">
        <v>209</v>
      </c>
      <c r="D154" s="129" t="s">
        <v>140</v>
      </c>
      <c r="E154" s="130" t="s">
        <v>203</v>
      </c>
      <c r="F154" s="131" t="s">
        <v>204</v>
      </c>
      <c r="G154" s="132" t="s">
        <v>143</v>
      </c>
      <c r="H154" s="133">
        <v>49.162999999999997</v>
      </c>
      <c r="I154" s="134"/>
      <c r="J154" s="135">
        <f>ROUND(I154*H154,2)</f>
        <v>0</v>
      </c>
      <c r="K154" s="131" t="s">
        <v>144</v>
      </c>
      <c r="L154" s="29"/>
      <c r="M154" s="136" t="s">
        <v>1</v>
      </c>
      <c r="N154" s="137" t="s">
        <v>39</v>
      </c>
      <c r="P154" s="138">
        <f>O154*H154</f>
        <v>0</v>
      </c>
      <c r="Q154" s="138">
        <v>0</v>
      </c>
      <c r="R154" s="138">
        <f>Q154*H154</f>
        <v>0</v>
      </c>
      <c r="S154" s="138">
        <v>0</v>
      </c>
      <c r="T154" s="139">
        <f>S154*H154</f>
        <v>0</v>
      </c>
      <c r="AR154" s="140" t="s">
        <v>145</v>
      </c>
      <c r="AT154" s="140" t="s">
        <v>140</v>
      </c>
      <c r="AU154" s="140" t="s">
        <v>84</v>
      </c>
      <c r="AY154" s="14" t="s">
        <v>138</v>
      </c>
      <c r="BE154" s="141">
        <f>IF(N154="základní",J154,0)</f>
        <v>0</v>
      </c>
      <c r="BF154" s="141">
        <f>IF(N154="snížená",J154,0)</f>
        <v>0</v>
      </c>
      <c r="BG154" s="141">
        <f>IF(N154="zákl. přenesená",J154,0)</f>
        <v>0</v>
      </c>
      <c r="BH154" s="141">
        <f>IF(N154="sníž. přenesená",J154,0)</f>
        <v>0</v>
      </c>
      <c r="BI154" s="141">
        <f>IF(N154="nulová",J154,0)</f>
        <v>0</v>
      </c>
      <c r="BJ154" s="14" t="s">
        <v>82</v>
      </c>
      <c r="BK154" s="141">
        <f>ROUND(I154*H154,2)</f>
        <v>0</v>
      </c>
      <c r="BL154" s="14" t="s">
        <v>145</v>
      </c>
      <c r="BM154" s="140" t="s">
        <v>486</v>
      </c>
    </row>
    <row r="155" spans="2:65" s="1" customFormat="1" ht="19.2">
      <c r="B155" s="29"/>
      <c r="D155" s="142" t="s">
        <v>147</v>
      </c>
      <c r="F155" s="143" t="s">
        <v>206</v>
      </c>
      <c r="I155" s="144"/>
      <c r="L155" s="29"/>
      <c r="M155" s="145"/>
      <c r="T155" s="53"/>
      <c r="AT155" s="14" t="s">
        <v>147</v>
      </c>
      <c r="AU155" s="14" t="s">
        <v>84</v>
      </c>
    </row>
    <row r="156" spans="2:65" s="12" customFormat="1" ht="10.199999999999999">
      <c r="B156" s="147"/>
      <c r="D156" s="142" t="s">
        <v>151</v>
      </c>
      <c r="E156" s="148" t="s">
        <v>1</v>
      </c>
      <c r="F156" s="149" t="s">
        <v>487</v>
      </c>
      <c r="H156" s="150">
        <v>49.162999999999997</v>
      </c>
      <c r="I156" s="151"/>
      <c r="L156" s="147"/>
      <c r="M156" s="152"/>
      <c r="T156" s="153"/>
      <c r="AT156" s="148" t="s">
        <v>151</v>
      </c>
      <c r="AU156" s="148" t="s">
        <v>84</v>
      </c>
      <c r="AV156" s="12" t="s">
        <v>84</v>
      </c>
      <c r="AW156" s="12" t="s">
        <v>31</v>
      </c>
      <c r="AX156" s="12" t="s">
        <v>82</v>
      </c>
      <c r="AY156" s="148" t="s">
        <v>138</v>
      </c>
    </row>
    <row r="157" spans="2:65" s="11" customFormat="1" ht="22.8" customHeight="1">
      <c r="B157" s="117"/>
      <c r="D157" s="118" t="s">
        <v>73</v>
      </c>
      <c r="E157" s="127" t="s">
        <v>172</v>
      </c>
      <c r="F157" s="127" t="s">
        <v>246</v>
      </c>
      <c r="I157" s="120"/>
      <c r="J157" s="128">
        <f>BK157</f>
        <v>0</v>
      </c>
      <c r="L157" s="117"/>
      <c r="M157" s="122"/>
      <c r="P157" s="123">
        <f>SUM(P158:P178)</f>
        <v>0</v>
      </c>
      <c r="R157" s="123">
        <f>SUM(R158:R178)</f>
        <v>21.870351000000003</v>
      </c>
      <c r="T157" s="124">
        <f>SUM(T158:T178)</f>
        <v>0</v>
      </c>
      <c r="AR157" s="118" t="s">
        <v>82</v>
      </c>
      <c r="AT157" s="125" t="s">
        <v>73</v>
      </c>
      <c r="AU157" s="125" t="s">
        <v>82</v>
      </c>
      <c r="AY157" s="118" t="s">
        <v>138</v>
      </c>
      <c r="BK157" s="126">
        <f>SUM(BK158:BK178)</f>
        <v>0</v>
      </c>
    </row>
    <row r="158" spans="2:65" s="1" customFormat="1" ht="33" customHeight="1">
      <c r="B158" s="29"/>
      <c r="C158" s="129" t="s">
        <v>8</v>
      </c>
      <c r="D158" s="129" t="s">
        <v>140</v>
      </c>
      <c r="E158" s="130" t="s">
        <v>488</v>
      </c>
      <c r="F158" s="131" t="s">
        <v>489</v>
      </c>
      <c r="G158" s="132" t="s">
        <v>143</v>
      </c>
      <c r="H158" s="133">
        <v>40</v>
      </c>
      <c r="I158" s="134"/>
      <c r="J158" s="135">
        <f>ROUND(I158*H158,2)</f>
        <v>0</v>
      </c>
      <c r="K158" s="131" t="s">
        <v>144</v>
      </c>
      <c r="L158" s="29"/>
      <c r="M158" s="136" t="s">
        <v>1</v>
      </c>
      <c r="N158" s="137" t="s">
        <v>39</v>
      </c>
      <c r="P158" s="138">
        <f>O158*H158</f>
        <v>0</v>
      </c>
      <c r="Q158" s="138">
        <v>0.18462999999999999</v>
      </c>
      <c r="R158" s="138">
        <f>Q158*H158</f>
        <v>7.3851999999999993</v>
      </c>
      <c r="S158" s="138">
        <v>0</v>
      </c>
      <c r="T158" s="139">
        <f>S158*H158</f>
        <v>0</v>
      </c>
      <c r="AR158" s="140" t="s">
        <v>145</v>
      </c>
      <c r="AT158" s="140" t="s">
        <v>140</v>
      </c>
      <c r="AU158" s="140" t="s">
        <v>84</v>
      </c>
      <c r="AY158" s="14" t="s">
        <v>138</v>
      </c>
      <c r="BE158" s="141">
        <f>IF(N158="základní",J158,0)</f>
        <v>0</v>
      </c>
      <c r="BF158" s="141">
        <f>IF(N158="snížená",J158,0)</f>
        <v>0</v>
      </c>
      <c r="BG158" s="141">
        <f>IF(N158="zákl. přenesená",J158,0)</f>
        <v>0</v>
      </c>
      <c r="BH158" s="141">
        <f>IF(N158="sníž. přenesená",J158,0)</f>
        <v>0</v>
      </c>
      <c r="BI158" s="141">
        <f>IF(N158="nulová",J158,0)</f>
        <v>0</v>
      </c>
      <c r="BJ158" s="14" t="s">
        <v>82</v>
      </c>
      <c r="BK158" s="141">
        <f>ROUND(I158*H158,2)</f>
        <v>0</v>
      </c>
      <c r="BL158" s="14" t="s">
        <v>145</v>
      </c>
      <c r="BM158" s="140" t="s">
        <v>490</v>
      </c>
    </row>
    <row r="159" spans="2:65" s="1" customFormat="1" ht="28.8">
      <c r="B159" s="29"/>
      <c r="D159" s="142" t="s">
        <v>147</v>
      </c>
      <c r="F159" s="143" t="s">
        <v>491</v>
      </c>
      <c r="I159" s="144"/>
      <c r="L159" s="29"/>
      <c r="M159" s="145"/>
      <c r="T159" s="53"/>
      <c r="AT159" s="14" t="s">
        <v>147</v>
      </c>
      <c r="AU159" s="14" t="s">
        <v>84</v>
      </c>
    </row>
    <row r="160" spans="2:65" s="12" customFormat="1" ht="10.199999999999999">
      <c r="B160" s="147"/>
      <c r="D160" s="142" t="s">
        <v>151</v>
      </c>
      <c r="E160" s="148" t="s">
        <v>1</v>
      </c>
      <c r="F160" s="149" t="s">
        <v>368</v>
      </c>
      <c r="H160" s="150">
        <v>40</v>
      </c>
      <c r="I160" s="151"/>
      <c r="L160" s="147"/>
      <c r="M160" s="152"/>
      <c r="T160" s="153"/>
      <c r="AT160" s="148" t="s">
        <v>151</v>
      </c>
      <c r="AU160" s="148" t="s">
        <v>84</v>
      </c>
      <c r="AV160" s="12" t="s">
        <v>84</v>
      </c>
      <c r="AW160" s="12" t="s">
        <v>31</v>
      </c>
      <c r="AX160" s="12" t="s">
        <v>82</v>
      </c>
      <c r="AY160" s="148" t="s">
        <v>138</v>
      </c>
    </row>
    <row r="161" spans="2:65" s="1" customFormat="1" ht="21.75" customHeight="1">
      <c r="B161" s="29"/>
      <c r="C161" s="129" t="s">
        <v>222</v>
      </c>
      <c r="D161" s="129" t="s">
        <v>140</v>
      </c>
      <c r="E161" s="130" t="s">
        <v>492</v>
      </c>
      <c r="F161" s="131" t="s">
        <v>493</v>
      </c>
      <c r="G161" s="132" t="s">
        <v>143</v>
      </c>
      <c r="H161" s="133">
        <v>40</v>
      </c>
      <c r="I161" s="134"/>
      <c r="J161" s="135">
        <f>ROUND(I161*H161,2)</f>
        <v>0</v>
      </c>
      <c r="K161" s="131" t="s">
        <v>144</v>
      </c>
      <c r="L161" s="29"/>
      <c r="M161" s="136" t="s">
        <v>1</v>
      </c>
      <c r="N161" s="137" t="s">
        <v>39</v>
      </c>
      <c r="P161" s="138">
        <f>O161*H161</f>
        <v>0</v>
      </c>
      <c r="Q161" s="138">
        <v>3.1E-4</v>
      </c>
      <c r="R161" s="138">
        <f>Q161*H161</f>
        <v>1.24E-2</v>
      </c>
      <c r="S161" s="138">
        <v>0</v>
      </c>
      <c r="T161" s="139">
        <f>S161*H161</f>
        <v>0</v>
      </c>
      <c r="AR161" s="140" t="s">
        <v>145</v>
      </c>
      <c r="AT161" s="140" t="s">
        <v>140</v>
      </c>
      <c r="AU161" s="140" t="s">
        <v>84</v>
      </c>
      <c r="AY161" s="14" t="s">
        <v>138</v>
      </c>
      <c r="BE161" s="141">
        <f>IF(N161="základní",J161,0)</f>
        <v>0</v>
      </c>
      <c r="BF161" s="141">
        <f>IF(N161="snížená",J161,0)</f>
        <v>0</v>
      </c>
      <c r="BG161" s="141">
        <f>IF(N161="zákl. přenesená",J161,0)</f>
        <v>0</v>
      </c>
      <c r="BH161" s="141">
        <f>IF(N161="sníž. přenesená",J161,0)</f>
        <v>0</v>
      </c>
      <c r="BI161" s="141">
        <f>IF(N161="nulová",J161,0)</f>
        <v>0</v>
      </c>
      <c r="BJ161" s="14" t="s">
        <v>82</v>
      </c>
      <c r="BK161" s="141">
        <f>ROUND(I161*H161,2)</f>
        <v>0</v>
      </c>
      <c r="BL161" s="14" t="s">
        <v>145</v>
      </c>
      <c r="BM161" s="140" t="s">
        <v>494</v>
      </c>
    </row>
    <row r="162" spans="2:65" s="1" customFormat="1" ht="19.2">
      <c r="B162" s="29"/>
      <c r="D162" s="142" t="s">
        <v>147</v>
      </c>
      <c r="F162" s="143" t="s">
        <v>495</v>
      </c>
      <c r="I162" s="144"/>
      <c r="L162" s="29"/>
      <c r="M162" s="145"/>
      <c r="T162" s="53"/>
      <c r="AT162" s="14" t="s">
        <v>147</v>
      </c>
      <c r="AU162" s="14" t="s">
        <v>84</v>
      </c>
    </row>
    <row r="163" spans="2:65" s="12" customFormat="1" ht="10.199999999999999">
      <c r="B163" s="147"/>
      <c r="D163" s="142" t="s">
        <v>151</v>
      </c>
      <c r="E163" s="148" t="s">
        <v>1</v>
      </c>
      <c r="F163" s="149" t="s">
        <v>368</v>
      </c>
      <c r="H163" s="150">
        <v>40</v>
      </c>
      <c r="I163" s="151"/>
      <c r="L163" s="147"/>
      <c r="M163" s="152"/>
      <c r="T163" s="153"/>
      <c r="AT163" s="148" t="s">
        <v>151</v>
      </c>
      <c r="AU163" s="148" t="s">
        <v>84</v>
      </c>
      <c r="AV163" s="12" t="s">
        <v>84</v>
      </c>
      <c r="AW163" s="12" t="s">
        <v>31</v>
      </c>
      <c r="AX163" s="12" t="s">
        <v>82</v>
      </c>
      <c r="AY163" s="148" t="s">
        <v>138</v>
      </c>
    </row>
    <row r="164" spans="2:65" s="1" customFormat="1" ht="33" customHeight="1">
      <c r="B164" s="29"/>
      <c r="C164" s="129" t="s">
        <v>227</v>
      </c>
      <c r="D164" s="129" t="s">
        <v>140</v>
      </c>
      <c r="E164" s="130" t="s">
        <v>496</v>
      </c>
      <c r="F164" s="131" t="s">
        <v>497</v>
      </c>
      <c r="G164" s="132" t="s">
        <v>143</v>
      </c>
      <c r="H164" s="133">
        <v>40</v>
      </c>
      <c r="I164" s="134"/>
      <c r="J164" s="135">
        <f>ROUND(I164*H164,2)</f>
        <v>0</v>
      </c>
      <c r="K164" s="131" t="s">
        <v>144</v>
      </c>
      <c r="L164" s="29"/>
      <c r="M164" s="136" t="s">
        <v>1</v>
      </c>
      <c r="N164" s="137" t="s">
        <v>39</v>
      </c>
      <c r="P164" s="138">
        <f>O164*H164</f>
        <v>0</v>
      </c>
      <c r="Q164" s="138">
        <v>0.10373</v>
      </c>
      <c r="R164" s="138">
        <f>Q164*H164</f>
        <v>4.1492000000000004</v>
      </c>
      <c r="S164" s="138">
        <v>0</v>
      </c>
      <c r="T164" s="139">
        <f>S164*H164</f>
        <v>0</v>
      </c>
      <c r="AR164" s="140" t="s">
        <v>145</v>
      </c>
      <c r="AT164" s="140" t="s">
        <v>140</v>
      </c>
      <c r="AU164" s="140" t="s">
        <v>84</v>
      </c>
      <c r="AY164" s="14" t="s">
        <v>138</v>
      </c>
      <c r="BE164" s="141">
        <f>IF(N164="základní",J164,0)</f>
        <v>0</v>
      </c>
      <c r="BF164" s="141">
        <f>IF(N164="snížená",J164,0)</f>
        <v>0</v>
      </c>
      <c r="BG164" s="141">
        <f>IF(N164="zákl. přenesená",J164,0)</f>
        <v>0</v>
      </c>
      <c r="BH164" s="141">
        <f>IF(N164="sníž. přenesená",J164,0)</f>
        <v>0</v>
      </c>
      <c r="BI164" s="141">
        <f>IF(N164="nulová",J164,0)</f>
        <v>0</v>
      </c>
      <c r="BJ164" s="14" t="s">
        <v>82</v>
      </c>
      <c r="BK164" s="141">
        <f>ROUND(I164*H164,2)</f>
        <v>0</v>
      </c>
      <c r="BL164" s="14" t="s">
        <v>145</v>
      </c>
      <c r="BM164" s="140" t="s">
        <v>498</v>
      </c>
    </row>
    <row r="165" spans="2:65" s="1" customFormat="1" ht="28.8">
      <c r="B165" s="29"/>
      <c r="D165" s="142" t="s">
        <v>147</v>
      </c>
      <c r="F165" s="143" t="s">
        <v>499</v>
      </c>
      <c r="I165" s="144"/>
      <c r="L165" s="29"/>
      <c r="M165" s="145"/>
      <c r="T165" s="53"/>
      <c r="AT165" s="14" t="s">
        <v>147</v>
      </c>
      <c r="AU165" s="14" t="s">
        <v>84</v>
      </c>
    </row>
    <row r="166" spans="2:65" s="12" customFormat="1" ht="10.199999999999999">
      <c r="B166" s="147"/>
      <c r="D166" s="142" t="s">
        <v>151</v>
      </c>
      <c r="E166" s="148" t="s">
        <v>1</v>
      </c>
      <c r="F166" s="149" t="s">
        <v>368</v>
      </c>
      <c r="H166" s="150">
        <v>40</v>
      </c>
      <c r="I166" s="151"/>
      <c r="L166" s="147"/>
      <c r="M166" s="152"/>
      <c r="T166" s="153"/>
      <c r="AT166" s="148" t="s">
        <v>151</v>
      </c>
      <c r="AU166" s="148" t="s">
        <v>84</v>
      </c>
      <c r="AV166" s="12" t="s">
        <v>84</v>
      </c>
      <c r="AW166" s="12" t="s">
        <v>31</v>
      </c>
      <c r="AX166" s="12" t="s">
        <v>82</v>
      </c>
      <c r="AY166" s="148" t="s">
        <v>138</v>
      </c>
    </row>
    <row r="167" spans="2:65" s="1" customFormat="1" ht="33" customHeight="1">
      <c r="B167" s="29"/>
      <c r="C167" s="129" t="s">
        <v>235</v>
      </c>
      <c r="D167" s="129" t="s">
        <v>140</v>
      </c>
      <c r="E167" s="130" t="s">
        <v>271</v>
      </c>
      <c r="F167" s="131" t="s">
        <v>272</v>
      </c>
      <c r="G167" s="132" t="s">
        <v>143</v>
      </c>
      <c r="H167" s="133">
        <v>42.75</v>
      </c>
      <c r="I167" s="134"/>
      <c r="J167" s="135">
        <f>ROUND(I167*H167,2)</f>
        <v>0</v>
      </c>
      <c r="K167" s="131" t="s">
        <v>144</v>
      </c>
      <c r="L167" s="29"/>
      <c r="M167" s="136" t="s">
        <v>1</v>
      </c>
      <c r="N167" s="137" t="s">
        <v>39</v>
      </c>
      <c r="P167" s="138">
        <f>O167*H167</f>
        <v>0</v>
      </c>
      <c r="Q167" s="138">
        <v>8.9219999999999994E-2</v>
      </c>
      <c r="R167" s="138">
        <f>Q167*H167</f>
        <v>3.8141549999999995</v>
      </c>
      <c r="S167" s="138">
        <v>0</v>
      </c>
      <c r="T167" s="139">
        <f>S167*H167</f>
        <v>0</v>
      </c>
      <c r="AR167" s="140" t="s">
        <v>145</v>
      </c>
      <c r="AT167" s="140" t="s">
        <v>140</v>
      </c>
      <c r="AU167" s="140" t="s">
        <v>84</v>
      </c>
      <c r="AY167" s="14" t="s">
        <v>138</v>
      </c>
      <c r="BE167" s="141">
        <f>IF(N167="základní",J167,0)</f>
        <v>0</v>
      </c>
      <c r="BF167" s="141">
        <f>IF(N167="snížená",J167,0)</f>
        <v>0</v>
      </c>
      <c r="BG167" s="141">
        <f>IF(N167="zákl. přenesená",J167,0)</f>
        <v>0</v>
      </c>
      <c r="BH167" s="141">
        <f>IF(N167="sníž. přenesená",J167,0)</f>
        <v>0</v>
      </c>
      <c r="BI167" s="141">
        <f>IF(N167="nulová",J167,0)</f>
        <v>0</v>
      </c>
      <c r="BJ167" s="14" t="s">
        <v>82</v>
      </c>
      <c r="BK167" s="141">
        <f>ROUND(I167*H167,2)</f>
        <v>0</v>
      </c>
      <c r="BL167" s="14" t="s">
        <v>145</v>
      </c>
      <c r="BM167" s="140" t="s">
        <v>500</v>
      </c>
    </row>
    <row r="168" spans="2:65" s="1" customFormat="1" ht="48">
      <c r="B168" s="29"/>
      <c r="D168" s="142" t="s">
        <v>147</v>
      </c>
      <c r="F168" s="143" t="s">
        <v>274</v>
      </c>
      <c r="I168" s="144"/>
      <c r="L168" s="29"/>
      <c r="M168" s="145"/>
      <c r="T168" s="53"/>
      <c r="AT168" s="14" t="s">
        <v>147</v>
      </c>
      <c r="AU168" s="14" t="s">
        <v>84</v>
      </c>
    </row>
    <row r="169" spans="2:65" s="12" customFormat="1" ht="10.199999999999999">
      <c r="B169" s="147"/>
      <c r="D169" s="142" t="s">
        <v>151</v>
      </c>
      <c r="E169" s="148" t="s">
        <v>1</v>
      </c>
      <c r="F169" s="149" t="s">
        <v>501</v>
      </c>
      <c r="H169" s="150">
        <v>42.75</v>
      </c>
      <c r="I169" s="151"/>
      <c r="L169" s="147"/>
      <c r="M169" s="152"/>
      <c r="T169" s="153"/>
      <c r="AT169" s="148" t="s">
        <v>151</v>
      </c>
      <c r="AU169" s="148" t="s">
        <v>84</v>
      </c>
      <c r="AV169" s="12" t="s">
        <v>84</v>
      </c>
      <c r="AW169" s="12" t="s">
        <v>31</v>
      </c>
      <c r="AX169" s="12" t="s">
        <v>82</v>
      </c>
      <c r="AY169" s="148" t="s">
        <v>138</v>
      </c>
    </row>
    <row r="170" spans="2:65" s="1" customFormat="1" ht="24.15" customHeight="1">
      <c r="B170" s="29"/>
      <c r="C170" s="154" t="s">
        <v>241</v>
      </c>
      <c r="D170" s="154" t="s">
        <v>228</v>
      </c>
      <c r="E170" s="155" t="s">
        <v>277</v>
      </c>
      <c r="F170" s="156" t="s">
        <v>278</v>
      </c>
      <c r="G170" s="157" t="s">
        <v>143</v>
      </c>
      <c r="H170" s="158">
        <v>43.604999999999997</v>
      </c>
      <c r="I170" s="159"/>
      <c r="J170" s="160">
        <f>ROUND(I170*H170,2)</f>
        <v>0</v>
      </c>
      <c r="K170" s="156" t="s">
        <v>144</v>
      </c>
      <c r="L170" s="161"/>
      <c r="M170" s="162" t="s">
        <v>1</v>
      </c>
      <c r="N170" s="163" t="s">
        <v>39</v>
      </c>
      <c r="P170" s="138">
        <f>O170*H170</f>
        <v>0</v>
      </c>
      <c r="Q170" s="138">
        <v>0.13200000000000001</v>
      </c>
      <c r="R170" s="138">
        <f>Q170*H170</f>
        <v>5.7558600000000002</v>
      </c>
      <c r="S170" s="138">
        <v>0</v>
      </c>
      <c r="T170" s="139">
        <f>S170*H170</f>
        <v>0</v>
      </c>
      <c r="AR170" s="140" t="s">
        <v>190</v>
      </c>
      <c r="AT170" s="140" t="s">
        <v>228</v>
      </c>
      <c r="AU170" s="140" t="s">
        <v>84</v>
      </c>
      <c r="AY170" s="14" t="s">
        <v>138</v>
      </c>
      <c r="BE170" s="141">
        <f>IF(N170="základní",J170,0)</f>
        <v>0</v>
      </c>
      <c r="BF170" s="141">
        <f>IF(N170="snížená",J170,0)</f>
        <v>0</v>
      </c>
      <c r="BG170" s="141">
        <f>IF(N170="zákl. přenesená",J170,0)</f>
        <v>0</v>
      </c>
      <c r="BH170" s="141">
        <f>IF(N170="sníž. přenesená",J170,0)</f>
        <v>0</v>
      </c>
      <c r="BI170" s="141">
        <f>IF(N170="nulová",J170,0)</f>
        <v>0</v>
      </c>
      <c r="BJ170" s="14" t="s">
        <v>82</v>
      </c>
      <c r="BK170" s="141">
        <f>ROUND(I170*H170,2)</f>
        <v>0</v>
      </c>
      <c r="BL170" s="14" t="s">
        <v>145</v>
      </c>
      <c r="BM170" s="140" t="s">
        <v>502</v>
      </c>
    </row>
    <row r="171" spans="2:65" s="1" customFormat="1" ht="10.199999999999999">
      <c r="B171" s="29"/>
      <c r="D171" s="142" t="s">
        <v>147</v>
      </c>
      <c r="F171" s="143" t="s">
        <v>278</v>
      </c>
      <c r="I171" s="144"/>
      <c r="L171" s="29"/>
      <c r="M171" s="145"/>
      <c r="T171" s="53"/>
      <c r="AT171" s="14" t="s">
        <v>147</v>
      </c>
      <c r="AU171" s="14" t="s">
        <v>84</v>
      </c>
    </row>
    <row r="172" spans="2:65" s="12" customFormat="1" ht="10.199999999999999">
      <c r="B172" s="147"/>
      <c r="D172" s="142" t="s">
        <v>151</v>
      </c>
      <c r="F172" s="149" t="s">
        <v>503</v>
      </c>
      <c r="H172" s="150">
        <v>43.604999999999997</v>
      </c>
      <c r="I172" s="151"/>
      <c r="L172" s="147"/>
      <c r="M172" s="152"/>
      <c r="T172" s="153"/>
      <c r="AT172" s="148" t="s">
        <v>151</v>
      </c>
      <c r="AU172" s="148" t="s">
        <v>84</v>
      </c>
      <c r="AV172" s="12" t="s">
        <v>84</v>
      </c>
      <c r="AW172" s="12" t="s">
        <v>4</v>
      </c>
      <c r="AX172" s="12" t="s">
        <v>82</v>
      </c>
      <c r="AY172" s="148" t="s">
        <v>138</v>
      </c>
    </row>
    <row r="173" spans="2:65" s="1" customFormat="1" ht="24.15" customHeight="1">
      <c r="B173" s="29"/>
      <c r="C173" s="129" t="s">
        <v>247</v>
      </c>
      <c r="D173" s="129" t="s">
        <v>140</v>
      </c>
      <c r="E173" s="130" t="s">
        <v>287</v>
      </c>
      <c r="F173" s="131" t="s">
        <v>288</v>
      </c>
      <c r="G173" s="132" t="s">
        <v>143</v>
      </c>
      <c r="H173" s="133">
        <v>2.8</v>
      </c>
      <c r="I173" s="134"/>
      <c r="J173" s="135">
        <f>ROUND(I173*H173,2)</f>
        <v>0</v>
      </c>
      <c r="K173" s="131" t="s">
        <v>144</v>
      </c>
      <c r="L173" s="29"/>
      <c r="M173" s="136" t="s">
        <v>1</v>
      </c>
      <c r="N173" s="137" t="s">
        <v>39</v>
      </c>
      <c r="P173" s="138">
        <f>O173*H173</f>
        <v>0</v>
      </c>
      <c r="Q173" s="138">
        <v>9.0620000000000006E-2</v>
      </c>
      <c r="R173" s="138">
        <f>Q173*H173</f>
        <v>0.25373600000000002</v>
      </c>
      <c r="S173" s="138">
        <v>0</v>
      </c>
      <c r="T173" s="139">
        <f>S173*H173</f>
        <v>0</v>
      </c>
      <c r="AR173" s="140" t="s">
        <v>145</v>
      </c>
      <c r="AT173" s="140" t="s">
        <v>140</v>
      </c>
      <c r="AU173" s="140" t="s">
        <v>84</v>
      </c>
      <c r="AY173" s="14" t="s">
        <v>138</v>
      </c>
      <c r="BE173" s="141">
        <f>IF(N173="základní",J173,0)</f>
        <v>0</v>
      </c>
      <c r="BF173" s="141">
        <f>IF(N173="snížená",J173,0)</f>
        <v>0</v>
      </c>
      <c r="BG173" s="141">
        <f>IF(N173="zákl. přenesená",J173,0)</f>
        <v>0</v>
      </c>
      <c r="BH173" s="141">
        <f>IF(N173="sníž. přenesená",J173,0)</f>
        <v>0</v>
      </c>
      <c r="BI173" s="141">
        <f>IF(N173="nulová",J173,0)</f>
        <v>0</v>
      </c>
      <c r="BJ173" s="14" t="s">
        <v>82</v>
      </c>
      <c r="BK173" s="141">
        <f>ROUND(I173*H173,2)</f>
        <v>0</v>
      </c>
      <c r="BL173" s="14" t="s">
        <v>145</v>
      </c>
      <c r="BM173" s="140" t="s">
        <v>504</v>
      </c>
    </row>
    <row r="174" spans="2:65" s="1" customFormat="1" ht="48">
      <c r="B174" s="29"/>
      <c r="D174" s="142" t="s">
        <v>147</v>
      </c>
      <c r="F174" s="143" t="s">
        <v>290</v>
      </c>
      <c r="I174" s="144"/>
      <c r="L174" s="29"/>
      <c r="M174" s="145"/>
      <c r="T174" s="53"/>
      <c r="AT174" s="14" t="s">
        <v>147</v>
      </c>
      <c r="AU174" s="14" t="s">
        <v>84</v>
      </c>
    </row>
    <row r="175" spans="2:65" s="12" customFormat="1" ht="10.199999999999999">
      <c r="B175" s="147"/>
      <c r="D175" s="142" t="s">
        <v>151</v>
      </c>
      <c r="E175" s="148" t="s">
        <v>1</v>
      </c>
      <c r="F175" s="149" t="s">
        <v>505</v>
      </c>
      <c r="H175" s="150">
        <v>2.8</v>
      </c>
      <c r="I175" s="151"/>
      <c r="L175" s="147"/>
      <c r="M175" s="152"/>
      <c r="T175" s="153"/>
      <c r="AT175" s="148" t="s">
        <v>151</v>
      </c>
      <c r="AU175" s="148" t="s">
        <v>84</v>
      </c>
      <c r="AV175" s="12" t="s">
        <v>84</v>
      </c>
      <c r="AW175" s="12" t="s">
        <v>31</v>
      </c>
      <c r="AX175" s="12" t="s">
        <v>82</v>
      </c>
      <c r="AY175" s="148" t="s">
        <v>138</v>
      </c>
    </row>
    <row r="176" spans="2:65" s="1" customFormat="1" ht="24.15" customHeight="1">
      <c r="B176" s="29"/>
      <c r="C176" s="154" t="s">
        <v>253</v>
      </c>
      <c r="D176" s="154" t="s">
        <v>228</v>
      </c>
      <c r="E176" s="155" t="s">
        <v>299</v>
      </c>
      <c r="F176" s="156" t="s">
        <v>300</v>
      </c>
      <c r="G176" s="157" t="s">
        <v>143</v>
      </c>
      <c r="H176" s="158">
        <v>2.8559999999999999</v>
      </c>
      <c r="I176" s="159"/>
      <c r="J176" s="160">
        <f>ROUND(I176*H176,2)</f>
        <v>0</v>
      </c>
      <c r="K176" s="156" t="s">
        <v>144</v>
      </c>
      <c r="L176" s="161"/>
      <c r="M176" s="162" t="s">
        <v>1</v>
      </c>
      <c r="N176" s="163" t="s">
        <v>39</v>
      </c>
      <c r="P176" s="138">
        <f>O176*H176</f>
        <v>0</v>
      </c>
      <c r="Q176" s="138">
        <v>0.17499999999999999</v>
      </c>
      <c r="R176" s="138">
        <f>Q176*H176</f>
        <v>0.49979999999999997</v>
      </c>
      <c r="S176" s="138">
        <v>0</v>
      </c>
      <c r="T176" s="139">
        <f>S176*H176</f>
        <v>0</v>
      </c>
      <c r="AR176" s="140" t="s">
        <v>190</v>
      </c>
      <c r="AT176" s="140" t="s">
        <v>228</v>
      </c>
      <c r="AU176" s="140" t="s">
        <v>84</v>
      </c>
      <c r="AY176" s="14" t="s">
        <v>138</v>
      </c>
      <c r="BE176" s="141">
        <f>IF(N176="základní",J176,0)</f>
        <v>0</v>
      </c>
      <c r="BF176" s="141">
        <f>IF(N176="snížená",J176,0)</f>
        <v>0</v>
      </c>
      <c r="BG176" s="141">
        <f>IF(N176="zákl. přenesená",J176,0)</f>
        <v>0</v>
      </c>
      <c r="BH176" s="141">
        <f>IF(N176="sníž. přenesená",J176,0)</f>
        <v>0</v>
      </c>
      <c r="BI176" s="141">
        <f>IF(N176="nulová",J176,0)</f>
        <v>0</v>
      </c>
      <c r="BJ176" s="14" t="s">
        <v>82</v>
      </c>
      <c r="BK176" s="141">
        <f>ROUND(I176*H176,2)</f>
        <v>0</v>
      </c>
      <c r="BL176" s="14" t="s">
        <v>145</v>
      </c>
      <c r="BM176" s="140" t="s">
        <v>506</v>
      </c>
    </row>
    <row r="177" spans="2:65" s="1" customFormat="1" ht="10.199999999999999">
      <c r="B177" s="29"/>
      <c r="D177" s="142" t="s">
        <v>147</v>
      </c>
      <c r="F177" s="143" t="s">
        <v>300</v>
      </c>
      <c r="I177" s="144"/>
      <c r="L177" s="29"/>
      <c r="M177" s="145"/>
      <c r="T177" s="53"/>
      <c r="AT177" s="14" t="s">
        <v>147</v>
      </c>
      <c r="AU177" s="14" t="s">
        <v>84</v>
      </c>
    </row>
    <row r="178" spans="2:65" s="12" customFormat="1" ht="10.199999999999999">
      <c r="B178" s="147"/>
      <c r="D178" s="142" t="s">
        <v>151</v>
      </c>
      <c r="F178" s="149" t="s">
        <v>507</v>
      </c>
      <c r="H178" s="150">
        <v>2.8559999999999999</v>
      </c>
      <c r="I178" s="151"/>
      <c r="L178" s="147"/>
      <c r="M178" s="152"/>
      <c r="T178" s="153"/>
      <c r="AT178" s="148" t="s">
        <v>151</v>
      </c>
      <c r="AU178" s="148" t="s">
        <v>84</v>
      </c>
      <c r="AV178" s="12" t="s">
        <v>84</v>
      </c>
      <c r="AW178" s="12" t="s">
        <v>4</v>
      </c>
      <c r="AX178" s="12" t="s">
        <v>82</v>
      </c>
      <c r="AY178" s="148" t="s">
        <v>138</v>
      </c>
    </row>
    <row r="179" spans="2:65" s="11" customFormat="1" ht="22.8" customHeight="1">
      <c r="B179" s="117"/>
      <c r="D179" s="118" t="s">
        <v>73</v>
      </c>
      <c r="E179" s="127" t="s">
        <v>197</v>
      </c>
      <c r="F179" s="127" t="s">
        <v>303</v>
      </c>
      <c r="I179" s="120"/>
      <c r="J179" s="128">
        <f>BK179</f>
        <v>0</v>
      </c>
      <c r="L179" s="117"/>
      <c r="M179" s="122"/>
      <c r="P179" s="123">
        <f>SUM(P180:P226)</f>
        <v>0</v>
      </c>
      <c r="R179" s="123">
        <f>SUM(R180:R226)</f>
        <v>14.053891800000001</v>
      </c>
      <c r="T179" s="124">
        <f>SUM(T180:T226)</f>
        <v>0</v>
      </c>
      <c r="AR179" s="118" t="s">
        <v>82</v>
      </c>
      <c r="AT179" s="125" t="s">
        <v>73</v>
      </c>
      <c r="AU179" s="125" t="s">
        <v>82</v>
      </c>
      <c r="AY179" s="118" t="s">
        <v>138</v>
      </c>
      <c r="BK179" s="126">
        <f>SUM(BK180:BK226)</f>
        <v>0</v>
      </c>
    </row>
    <row r="180" spans="2:65" s="1" customFormat="1" ht="24.15" customHeight="1">
      <c r="B180" s="29"/>
      <c r="C180" s="129" t="s">
        <v>260</v>
      </c>
      <c r="D180" s="129" t="s">
        <v>140</v>
      </c>
      <c r="E180" s="130" t="s">
        <v>508</v>
      </c>
      <c r="F180" s="131" t="s">
        <v>509</v>
      </c>
      <c r="G180" s="132" t="s">
        <v>168</v>
      </c>
      <c r="H180" s="133">
        <v>18</v>
      </c>
      <c r="I180" s="134"/>
      <c r="J180" s="135">
        <f>ROUND(I180*H180,2)</f>
        <v>0</v>
      </c>
      <c r="K180" s="131" t="s">
        <v>144</v>
      </c>
      <c r="L180" s="29"/>
      <c r="M180" s="136" t="s">
        <v>1</v>
      </c>
      <c r="N180" s="137" t="s">
        <v>39</v>
      </c>
      <c r="P180" s="138">
        <f>O180*H180</f>
        <v>0</v>
      </c>
      <c r="Q180" s="138">
        <v>0.26336999999999999</v>
      </c>
      <c r="R180" s="138">
        <f>Q180*H180</f>
        <v>4.7406600000000001</v>
      </c>
      <c r="S180" s="138">
        <v>0</v>
      </c>
      <c r="T180" s="139">
        <f>S180*H180</f>
        <v>0</v>
      </c>
      <c r="AR180" s="140" t="s">
        <v>145</v>
      </c>
      <c r="AT180" s="140" t="s">
        <v>140</v>
      </c>
      <c r="AU180" s="140" t="s">
        <v>84</v>
      </c>
      <c r="AY180" s="14" t="s">
        <v>138</v>
      </c>
      <c r="BE180" s="141">
        <f>IF(N180="základní",J180,0)</f>
        <v>0</v>
      </c>
      <c r="BF180" s="141">
        <f>IF(N180="snížená",J180,0)</f>
        <v>0</v>
      </c>
      <c r="BG180" s="141">
        <f>IF(N180="zákl. přenesená",J180,0)</f>
        <v>0</v>
      </c>
      <c r="BH180" s="141">
        <f>IF(N180="sníž. přenesená",J180,0)</f>
        <v>0</v>
      </c>
      <c r="BI180" s="141">
        <f>IF(N180="nulová",J180,0)</f>
        <v>0</v>
      </c>
      <c r="BJ180" s="14" t="s">
        <v>82</v>
      </c>
      <c r="BK180" s="141">
        <f>ROUND(I180*H180,2)</f>
        <v>0</v>
      </c>
      <c r="BL180" s="14" t="s">
        <v>145</v>
      </c>
      <c r="BM180" s="140" t="s">
        <v>510</v>
      </c>
    </row>
    <row r="181" spans="2:65" s="1" customFormat="1" ht="10.199999999999999">
      <c r="B181" s="29"/>
      <c r="D181" s="142" t="s">
        <v>147</v>
      </c>
      <c r="F181" s="143" t="s">
        <v>511</v>
      </c>
      <c r="I181" s="144"/>
      <c r="L181" s="29"/>
      <c r="M181" s="145"/>
      <c r="T181" s="53"/>
      <c r="AT181" s="14" t="s">
        <v>147</v>
      </c>
      <c r="AU181" s="14" t="s">
        <v>84</v>
      </c>
    </row>
    <row r="182" spans="2:65" s="1" customFormat="1" ht="19.2">
      <c r="B182" s="29"/>
      <c r="D182" s="142" t="s">
        <v>149</v>
      </c>
      <c r="F182" s="146" t="s">
        <v>512</v>
      </c>
      <c r="I182" s="144"/>
      <c r="L182" s="29"/>
      <c r="M182" s="145"/>
      <c r="T182" s="53"/>
      <c r="AT182" s="14" t="s">
        <v>149</v>
      </c>
      <c r="AU182" s="14" t="s">
        <v>84</v>
      </c>
    </row>
    <row r="183" spans="2:65" s="1" customFormat="1" ht="24.15" customHeight="1">
      <c r="B183" s="29"/>
      <c r="C183" s="129" t="s">
        <v>266</v>
      </c>
      <c r="D183" s="129" t="s">
        <v>140</v>
      </c>
      <c r="E183" s="130" t="s">
        <v>513</v>
      </c>
      <c r="F183" s="131" t="s">
        <v>514</v>
      </c>
      <c r="G183" s="132" t="s">
        <v>168</v>
      </c>
      <c r="H183" s="133">
        <v>6</v>
      </c>
      <c r="I183" s="134"/>
      <c r="J183" s="135">
        <f>ROUND(I183*H183,2)</f>
        <v>0</v>
      </c>
      <c r="K183" s="131" t="s">
        <v>144</v>
      </c>
      <c r="L183" s="29"/>
      <c r="M183" s="136" t="s">
        <v>1</v>
      </c>
      <c r="N183" s="137" t="s">
        <v>39</v>
      </c>
      <c r="P183" s="138">
        <f>O183*H183</f>
        <v>0</v>
      </c>
      <c r="Q183" s="138">
        <v>0.22237000000000001</v>
      </c>
      <c r="R183" s="138">
        <f>Q183*H183</f>
        <v>1.3342200000000002</v>
      </c>
      <c r="S183" s="138">
        <v>0</v>
      </c>
      <c r="T183" s="139">
        <f>S183*H183</f>
        <v>0</v>
      </c>
      <c r="AR183" s="140" t="s">
        <v>145</v>
      </c>
      <c r="AT183" s="140" t="s">
        <v>140</v>
      </c>
      <c r="AU183" s="140" t="s">
        <v>84</v>
      </c>
      <c r="AY183" s="14" t="s">
        <v>138</v>
      </c>
      <c r="BE183" s="141">
        <f>IF(N183="základní",J183,0)</f>
        <v>0</v>
      </c>
      <c r="BF183" s="141">
        <f>IF(N183="snížená",J183,0)</f>
        <v>0</v>
      </c>
      <c r="BG183" s="141">
        <f>IF(N183="zákl. přenesená",J183,0)</f>
        <v>0</v>
      </c>
      <c r="BH183" s="141">
        <f>IF(N183="sníž. přenesená",J183,0)</f>
        <v>0</v>
      </c>
      <c r="BI183" s="141">
        <f>IF(N183="nulová",J183,0)</f>
        <v>0</v>
      </c>
      <c r="BJ183" s="14" t="s">
        <v>82</v>
      </c>
      <c r="BK183" s="141">
        <f>ROUND(I183*H183,2)</f>
        <v>0</v>
      </c>
      <c r="BL183" s="14" t="s">
        <v>145</v>
      </c>
      <c r="BM183" s="140" t="s">
        <v>515</v>
      </c>
    </row>
    <row r="184" spans="2:65" s="1" customFormat="1" ht="10.199999999999999">
      <c r="B184" s="29"/>
      <c r="D184" s="142" t="s">
        <v>147</v>
      </c>
      <c r="F184" s="143" t="s">
        <v>516</v>
      </c>
      <c r="I184" s="144"/>
      <c r="L184" s="29"/>
      <c r="M184" s="145"/>
      <c r="T184" s="53"/>
      <c r="AT184" s="14" t="s">
        <v>147</v>
      </c>
      <c r="AU184" s="14" t="s">
        <v>84</v>
      </c>
    </row>
    <row r="185" spans="2:65" s="1" customFormat="1" ht="24.15" customHeight="1">
      <c r="B185" s="29"/>
      <c r="C185" s="129" t="s">
        <v>7</v>
      </c>
      <c r="D185" s="129" t="s">
        <v>140</v>
      </c>
      <c r="E185" s="130" t="s">
        <v>517</v>
      </c>
      <c r="F185" s="131" t="s">
        <v>518</v>
      </c>
      <c r="G185" s="132" t="s">
        <v>231</v>
      </c>
      <c r="H185" s="133">
        <v>4</v>
      </c>
      <c r="I185" s="134"/>
      <c r="J185" s="135">
        <f>ROUND(I185*H185,2)</f>
        <v>0</v>
      </c>
      <c r="K185" s="131" t="s">
        <v>144</v>
      </c>
      <c r="L185" s="29"/>
      <c r="M185" s="136" t="s">
        <v>1</v>
      </c>
      <c r="N185" s="137" t="s">
        <v>39</v>
      </c>
      <c r="P185" s="138">
        <f>O185*H185</f>
        <v>0</v>
      </c>
      <c r="Q185" s="138">
        <v>6.9999999999999999E-4</v>
      </c>
      <c r="R185" s="138">
        <f>Q185*H185</f>
        <v>2.8E-3</v>
      </c>
      <c r="S185" s="138">
        <v>0</v>
      </c>
      <c r="T185" s="139">
        <f>S185*H185</f>
        <v>0</v>
      </c>
      <c r="AR185" s="140" t="s">
        <v>145</v>
      </c>
      <c r="AT185" s="140" t="s">
        <v>140</v>
      </c>
      <c r="AU185" s="140" t="s">
        <v>84</v>
      </c>
      <c r="AY185" s="14" t="s">
        <v>138</v>
      </c>
      <c r="BE185" s="141">
        <f>IF(N185="základní",J185,0)</f>
        <v>0</v>
      </c>
      <c r="BF185" s="141">
        <f>IF(N185="snížená",J185,0)</f>
        <v>0</v>
      </c>
      <c r="BG185" s="141">
        <f>IF(N185="zákl. přenesená",J185,0)</f>
        <v>0</v>
      </c>
      <c r="BH185" s="141">
        <f>IF(N185="sníž. přenesená",J185,0)</f>
        <v>0</v>
      </c>
      <c r="BI185" s="141">
        <f>IF(N185="nulová",J185,0)</f>
        <v>0</v>
      </c>
      <c r="BJ185" s="14" t="s">
        <v>82</v>
      </c>
      <c r="BK185" s="141">
        <f>ROUND(I185*H185,2)</f>
        <v>0</v>
      </c>
      <c r="BL185" s="14" t="s">
        <v>145</v>
      </c>
      <c r="BM185" s="140" t="s">
        <v>519</v>
      </c>
    </row>
    <row r="186" spans="2:65" s="1" customFormat="1" ht="19.2">
      <c r="B186" s="29"/>
      <c r="D186" s="142" t="s">
        <v>147</v>
      </c>
      <c r="F186" s="143" t="s">
        <v>520</v>
      </c>
      <c r="I186" s="144"/>
      <c r="L186" s="29"/>
      <c r="M186" s="145"/>
      <c r="T186" s="53"/>
      <c r="AT186" s="14" t="s">
        <v>147</v>
      </c>
      <c r="AU186" s="14" t="s">
        <v>84</v>
      </c>
    </row>
    <row r="187" spans="2:65" s="1" customFormat="1" ht="24.15" customHeight="1">
      <c r="B187" s="29"/>
      <c r="C187" s="154" t="s">
        <v>276</v>
      </c>
      <c r="D187" s="154" t="s">
        <v>228</v>
      </c>
      <c r="E187" s="155" t="s">
        <v>521</v>
      </c>
      <c r="F187" s="156" t="s">
        <v>522</v>
      </c>
      <c r="G187" s="157" t="s">
        <v>231</v>
      </c>
      <c r="H187" s="158">
        <v>4</v>
      </c>
      <c r="I187" s="159"/>
      <c r="J187" s="160">
        <f>ROUND(I187*H187,2)</f>
        <v>0</v>
      </c>
      <c r="K187" s="156" t="s">
        <v>144</v>
      </c>
      <c r="L187" s="161"/>
      <c r="M187" s="162" t="s">
        <v>1</v>
      </c>
      <c r="N187" s="163" t="s">
        <v>39</v>
      </c>
      <c r="P187" s="138">
        <f>O187*H187</f>
        <v>0</v>
      </c>
      <c r="Q187" s="138">
        <v>1.2999999999999999E-3</v>
      </c>
      <c r="R187" s="138">
        <f>Q187*H187</f>
        <v>5.1999999999999998E-3</v>
      </c>
      <c r="S187" s="138">
        <v>0</v>
      </c>
      <c r="T187" s="139">
        <f>S187*H187</f>
        <v>0</v>
      </c>
      <c r="AR187" s="140" t="s">
        <v>190</v>
      </c>
      <c r="AT187" s="140" t="s">
        <v>228</v>
      </c>
      <c r="AU187" s="140" t="s">
        <v>84</v>
      </c>
      <c r="AY187" s="14" t="s">
        <v>138</v>
      </c>
      <c r="BE187" s="141">
        <f>IF(N187="základní",J187,0)</f>
        <v>0</v>
      </c>
      <c r="BF187" s="141">
        <f>IF(N187="snížená",J187,0)</f>
        <v>0</v>
      </c>
      <c r="BG187" s="141">
        <f>IF(N187="zákl. přenesená",J187,0)</f>
        <v>0</v>
      </c>
      <c r="BH187" s="141">
        <f>IF(N187="sníž. přenesená",J187,0)</f>
        <v>0</v>
      </c>
      <c r="BI187" s="141">
        <f>IF(N187="nulová",J187,0)</f>
        <v>0</v>
      </c>
      <c r="BJ187" s="14" t="s">
        <v>82</v>
      </c>
      <c r="BK187" s="141">
        <f>ROUND(I187*H187,2)</f>
        <v>0</v>
      </c>
      <c r="BL187" s="14" t="s">
        <v>145</v>
      </c>
      <c r="BM187" s="140" t="s">
        <v>523</v>
      </c>
    </row>
    <row r="188" spans="2:65" s="1" customFormat="1" ht="10.199999999999999">
      <c r="B188" s="29"/>
      <c r="D188" s="142" t="s">
        <v>147</v>
      </c>
      <c r="F188" s="143" t="s">
        <v>522</v>
      </c>
      <c r="I188" s="144"/>
      <c r="L188" s="29"/>
      <c r="M188" s="145"/>
      <c r="T188" s="53"/>
      <c r="AT188" s="14" t="s">
        <v>147</v>
      </c>
      <c r="AU188" s="14" t="s">
        <v>84</v>
      </c>
    </row>
    <row r="189" spans="2:65" s="1" customFormat="1" ht="28.8">
      <c r="B189" s="29"/>
      <c r="D189" s="142" t="s">
        <v>149</v>
      </c>
      <c r="F189" s="146" t="s">
        <v>524</v>
      </c>
      <c r="I189" s="144"/>
      <c r="L189" s="29"/>
      <c r="M189" s="145"/>
      <c r="T189" s="53"/>
      <c r="AT189" s="14" t="s">
        <v>149</v>
      </c>
      <c r="AU189" s="14" t="s">
        <v>84</v>
      </c>
    </row>
    <row r="190" spans="2:65" s="1" customFormat="1" ht="24.15" customHeight="1">
      <c r="B190" s="29"/>
      <c r="C190" s="129" t="s">
        <v>281</v>
      </c>
      <c r="D190" s="129" t="s">
        <v>140</v>
      </c>
      <c r="E190" s="130" t="s">
        <v>314</v>
      </c>
      <c r="F190" s="131" t="s">
        <v>315</v>
      </c>
      <c r="G190" s="132" t="s">
        <v>231</v>
      </c>
      <c r="H190" s="133">
        <v>2</v>
      </c>
      <c r="I190" s="134"/>
      <c r="J190" s="135">
        <f>ROUND(I190*H190,2)</f>
        <v>0</v>
      </c>
      <c r="K190" s="131" t="s">
        <v>144</v>
      </c>
      <c r="L190" s="29"/>
      <c r="M190" s="136" t="s">
        <v>1</v>
      </c>
      <c r="N190" s="137" t="s">
        <v>39</v>
      </c>
      <c r="P190" s="138">
        <f>O190*H190</f>
        <v>0</v>
      </c>
      <c r="Q190" s="138">
        <v>0.11241</v>
      </c>
      <c r="R190" s="138">
        <f>Q190*H190</f>
        <v>0.22481999999999999</v>
      </c>
      <c r="S190" s="138">
        <v>0</v>
      </c>
      <c r="T190" s="139">
        <f>S190*H190</f>
        <v>0</v>
      </c>
      <c r="AR190" s="140" t="s">
        <v>145</v>
      </c>
      <c r="AT190" s="140" t="s">
        <v>140</v>
      </c>
      <c r="AU190" s="140" t="s">
        <v>84</v>
      </c>
      <c r="AY190" s="14" t="s">
        <v>138</v>
      </c>
      <c r="BE190" s="141">
        <f>IF(N190="základní",J190,0)</f>
        <v>0</v>
      </c>
      <c r="BF190" s="141">
        <f>IF(N190="snížená",J190,0)</f>
        <v>0</v>
      </c>
      <c r="BG190" s="141">
        <f>IF(N190="zákl. přenesená",J190,0)</f>
        <v>0</v>
      </c>
      <c r="BH190" s="141">
        <f>IF(N190="sníž. přenesená",J190,0)</f>
        <v>0</v>
      </c>
      <c r="BI190" s="141">
        <f>IF(N190="nulová",J190,0)</f>
        <v>0</v>
      </c>
      <c r="BJ190" s="14" t="s">
        <v>82</v>
      </c>
      <c r="BK190" s="141">
        <f>ROUND(I190*H190,2)</f>
        <v>0</v>
      </c>
      <c r="BL190" s="14" t="s">
        <v>145</v>
      </c>
      <c r="BM190" s="140" t="s">
        <v>525</v>
      </c>
    </row>
    <row r="191" spans="2:65" s="1" customFormat="1" ht="19.2">
      <c r="B191" s="29"/>
      <c r="D191" s="142" t="s">
        <v>147</v>
      </c>
      <c r="F191" s="143" t="s">
        <v>317</v>
      </c>
      <c r="I191" s="144"/>
      <c r="L191" s="29"/>
      <c r="M191" s="145"/>
      <c r="T191" s="53"/>
      <c r="AT191" s="14" t="s">
        <v>147</v>
      </c>
      <c r="AU191" s="14" t="s">
        <v>84</v>
      </c>
    </row>
    <row r="192" spans="2:65" s="1" customFormat="1" ht="19.2">
      <c r="B192" s="29"/>
      <c r="D192" s="142" t="s">
        <v>149</v>
      </c>
      <c r="F192" s="146" t="s">
        <v>526</v>
      </c>
      <c r="I192" s="144"/>
      <c r="L192" s="29"/>
      <c r="M192" s="145"/>
      <c r="T192" s="53"/>
      <c r="AT192" s="14" t="s">
        <v>149</v>
      </c>
      <c r="AU192" s="14" t="s">
        <v>84</v>
      </c>
    </row>
    <row r="193" spans="2:65" s="1" customFormat="1" ht="21.75" customHeight="1">
      <c r="B193" s="29"/>
      <c r="C193" s="154" t="s">
        <v>286</v>
      </c>
      <c r="D193" s="154" t="s">
        <v>228</v>
      </c>
      <c r="E193" s="155" t="s">
        <v>527</v>
      </c>
      <c r="F193" s="156" t="s">
        <v>528</v>
      </c>
      <c r="G193" s="157" t="s">
        <v>231</v>
      </c>
      <c r="H193" s="158">
        <v>2</v>
      </c>
      <c r="I193" s="159"/>
      <c r="J193" s="160">
        <f>ROUND(I193*H193,2)</f>
        <v>0</v>
      </c>
      <c r="K193" s="156" t="s">
        <v>144</v>
      </c>
      <c r="L193" s="161"/>
      <c r="M193" s="162" t="s">
        <v>1</v>
      </c>
      <c r="N193" s="163" t="s">
        <v>39</v>
      </c>
      <c r="P193" s="138">
        <f>O193*H193</f>
        <v>0</v>
      </c>
      <c r="Q193" s="138">
        <v>2.5000000000000001E-3</v>
      </c>
      <c r="R193" s="138">
        <f>Q193*H193</f>
        <v>5.0000000000000001E-3</v>
      </c>
      <c r="S193" s="138">
        <v>0</v>
      </c>
      <c r="T193" s="139">
        <f>S193*H193</f>
        <v>0</v>
      </c>
      <c r="AR193" s="140" t="s">
        <v>190</v>
      </c>
      <c r="AT193" s="140" t="s">
        <v>228</v>
      </c>
      <c r="AU193" s="140" t="s">
        <v>84</v>
      </c>
      <c r="AY193" s="14" t="s">
        <v>138</v>
      </c>
      <c r="BE193" s="141">
        <f>IF(N193="základní",J193,0)</f>
        <v>0</v>
      </c>
      <c r="BF193" s="141">
        <f>IF(N193="snížená",J193,0)</f>
        <v>0</v>
      </c>
      <c r="BG193" s="141">
        <f>IF(N193="zákl. přenesená",J193,0)</f>
        <v>0</v>
      </c>
      <c r="BH193" s="141">
        <f>IF(N193="sníž. přenesená",J193,0)</f>
        <v>0</v>
      </c>
      <c r="BI193" s="141">
        <f>IF(N193="nulová",J193,0)</f>
        <v>0</v>
      </c>
      <c r="BJ193" s="14" t="s">
        <v>82</v>
      </c>
      <c r="BK193" s="141">
        <f>ROUND(I193*H193,2)</f>
        <v>0</v>
      </c>
      <c r="BL193" s="14" t="s">
        <v>145</v>
      </c>
      <c r="BM193" s="140" t="s">
        <v>529</v>
      </c>
    </row>
    <row r="194" spans="2:65" s="1" customFormat="1" ht="10.199999999999999">
      <c r="B194" s="29"/>
      <c r="D194" s="142" t="s">
        <v>147</v>
      </c>
      <c r="F194" s="143" t="s">
        <v>528</v>
      </c>
      <c r="I194" s="144"/>
      <c r="L194" s="29"/>
      <c r="M194" s="145"/>
      <c r="T194" s="53"/>
      <c r="AT194" s="14" t="s">
        <v>147</v>
      </c>
      <c r="AU194" s="14" t="s">
        <v>84</v>
      </c>
    </row>
    <row r="195" spans="2:65" s="1" customFormat="1" ht="24.15" customHeight="1">
      <c r="B195" s="29"/>
      <c r="C195" s="129" t="s">
        <v>293</v>
      </c>
      <c r="D195" s="129" t="s">
        <v>140</v>
      </c>
      <c r="E195" s="130" t="s">
        <v>530</v>
      </c>
      <c r="F195" s="131" t="s">
        <v>531</v>
      </c>
      <c r="G195" s="132" t="s">
        <v>168</v>
      </c>
      <c r="H195" s="133">
        <v>20.399999999999999</v>
      </c>
      <c r="I195" s="134"/>
      <c r="J195" s="135">
        <f>ROUND(I195*H195,2)</f>
        <v>0</v>
      </c>
      <c r="K195" s="131" t="s">
        <v>144</v>
      </c>
      <c r="L195" s="29"/>
      <c r="M195" s="136" t="s">
        <v>1</v>
      </c>
      <c r="N195" s="137" t="s">
        <v>39</v>
      </c>
      <c r="P195" s="138">
        <f>O195*H195</f>
        <v>0</v>
      </c>
      <c r="Q195" s="138">
        <v>1E-4</v>
      </c>
      <c r="R195" s="138">
        <f>Q195*H195</f>
        <v>2.0400000000000001E-3</v>
      </c>
      <c r="S195" s="138">
        <v>0</v>
      </c>
      <c r="T195" s="139">
        <f>S195*H195</f>
        <v>0</v>
      </c>
      <c r="AR195" s="140" t="s">
        <v>145</v>
      </c>
      <c r="AT195" s="140" t="s">
        <v>140</v>
      </c>
      <c r="AU195" s="140" t="s">
        <v>84</v>
      </c>
      <c r="AY195" s="14" t="s">
        <v>138</v>
      </c>
      <c r="BE195" s="141">
        <f>IF(N195="základní",J195,0)</f>
        <v>0</v>
      </c>
      <c r="BF195" s="141">
        <f>IF(N195="snížená",J195,0)</f>
        <v>0</v>
      </c>
      <c r="BG195" s="141">
        <f>IF(N195="zákl. přenesená",J195,0)</f>
        <v>0</v>
      </c>
      <c r="BH195" s="141">
        <f>IF(N195="sníž. přenesená",J195,0)</f>
        <v>0</v>
      </c>
      <c r="BI195" s="141">
        <f>IF(N195="nulová",J195,0)</f>
        <v>0</v>
      </c>
      <c r="BJ195" s="14" t="s">
        <v>82</v>
      </c>
      <c r="BK195" s="141">
        <f>ROUND(I195*H195,2)</f>
        <v>0</v>
      </c>
      <c r="BL195" s="14" t="s">
        <v>145</v>
      </c>
      <c r="BM195" s="140" t="s">
        <v>532</v>
      </c>
    </row>
    <row r="196" spans="2:65" s="1" customFormat="1" ht="19.2">
      <c r="B196" s="29"/>
      <c r="D196" s="142" t="s">
        <v>147</v>
      </c>
      <c r="F196" s="143" t="s">
        <v>533</v>
      </c>
      <c r="I196" s="144"/>
      <c r="L196" s="29"/>
      <c r="M196" s="145"/>
      <c r="T196" s="53"/>
      <c r="AT196" s="14" t="s">
        <v>147</v>
      </c>
      <c r="AU196" s="14" t="s">
        <v>84</v>
      </c>
    </row>
    <row r="197" spans="2:65" s="12" customFormat="1" ht="10.199999999999999">
      <c r="B197" s="147"/>
      <c r="D197" s="142" t="s">
        <v>151</v>
      </c>
      <c r="E197" s="148" t="s">
        <v>1</v>
      </c>
      <c r="F197" s="149" t="s">
        <v>534</v>
      </c>
      <c r="H197" s="150">
        <v>20.399999999999999</v>
      </c>
      <c r="I197" s="151"/>
      <c r="L197" s="147"/>
      <c r="M197" s="152"/>
      <c r="T197" s="153"/>
      <c r="AT197" s="148" t="s">
        <v>151</v>
      </c>
      <c r="AU197" s="148" t="s">
        <v>84</v>
      </c>
      <c r="AV197" s="12" t="s">
        <v>84</v>
      </c>
      <c r="AW197" s="12" t="s">
        <v>31</v>
      </c>
      <c r="AX197" s="12" t="s">
        <v>82</v>
      </c>
      <c r="AY197" s="148" t="s">
        <v>138</v>
      </c>
    </row>
    <row r="198" spans="2:65" s="1" customFormat="1" ht="24.15" customHeight="1">
      <c r="B198" s="29"/>
      <c r="C198" s="129" t="s">
        <v>298</v>
      </c>
      <c r="D198" s="129" t="s">
        <v>140</v>
      </c>
      <c r="E198" s="130" t="s">
        <v>535</v>
      </c>
      <c r="F198" s="131" t="s">
        <v>536</v>
      </c>
      <c r="G198" s="132" t="s">
        <v>143</v>
      </c>
      <c r="H198" s="133">
        <v>26.5</v>
      </c>
      <c r="I198" s="134"/>
      <c r="J198" s="135">
        <f>ROUND(I198*H198,2)</f>
        <v>0</v>
      </c>
      <c r="K198" s="131" t="s">
        <v>144</v>
      </c>
      <c r="L198" s="29"/>
      <c r="M198" s="136" t="s">
        <v>1</v>
      </c>
      <c r="N198" s="137" t="s">
        <v>39</v>
      </c>
      <c r="P198" s="138">
        <f>O198*H198</f>
        <v>0</v>
      </c>
      <c r="Q198" s="138">
        <v>1.1999999999999999E-3</v>
      </c>
      <c r="R198" s="138">
        <f>Q198*H198</f>
        <v>3.1799999999999995E-2</v>
      </c>
      <c r="S198" s="138">
        <v>0</v>
      </c>
      <c r="T198" s="139">
        <f>S198*H198</f>
        <v>0</v>
      </c>
      <c r="AR198" s="140" t="s">
        <v>145</v>
      </c>
      <c r="AT198" s="140" t="s">
        <v>140</v>
      </c>
      <c r="AU198" s="140" t="s">
        <v>84</v>
      </c>
      <c r="AY198" s="14" t="s">
        <v>138</v>
      </c>
      <c r="BE198" s="141">
        <f>IF(N198="základní",J198,0)</f>
        <v>0</v>
      </c>
      <c r="BF198" s="141">
        <f>IF(N198="snížená",J198,0)</f>
        <v>0</v>
      </c>
      <c r="BG198" s="141">
        <f>IF(N198="zákl. přenesená",J198,0)</f>
        <v>0</v>
      </c>
      <c r="BH198" s="141">
        <f>IF(N198="sníž. přenesená",J198,0)</f>
        <v>0</v>
      </c>
      <c r="BI198" s="141">
        <f>IF(N198="nulová",J198,0)</f>
        <v>0</v>
      </c>
      <c r="BJ198" s="14" t="s">
        <v>82</v>
      </c>
      <c r="BK198" s="141">
        <f>ROUND(I198*H198,2)</f>
        <v>0</v>
      </c>
      <c r="BL198" s="14" t="s">
        <v>145</v>
      </c>
      <c r="BM198" s="140" t="s">
        <v>537</v>
      </c>
    </row>
    <row r="199" spans="2:65" s="1" customFormat="1" ht="19.2">
      <c r="B199" s="29"/>
      <c r="D199" s="142" t="s">
        <v>147</v>
      </c>
      <c r="F199" s="143" t="s">
        <v>538</v>
      </c>
      <c r="I199" s="144"/>
      <c r="L199" s="29"/>
      <c r="M199" s="145"/>
      <c r="T199" s="53"/>
      <c r="AT199" s="14" t="s">
        <v>147</v>
      </c>
      <c r="AU199" s="14" t="s">
        <v>84</v>
      </c>
    </row>
    <row r="200" spans="2:65" s="12" customFormat="1" ht="10.199999999999999">
      <c r="B200" s="147"/>
      <c r="D200" s="142" t="s">
        <v>151</v>
      </c>
      <c r="E200" s="148" t="s">
        <v>1</v>
      </c>
      <c r="F200" s="149" t="s">
        <v>539</v>
      </c>
      <c r="H200" s="150">
        <v>26.5</v>
      </c>
      <c r="I200" s="151"/>
      <c r="L200" s="147"/>
      <c r="M200" s="152"/>
      <c r="T200" s="153"/>
      <c r="AT200" s="148" t="s">
        <v>151</v>
      </c>
      <c r="AU200" s="148" t="s">
        <v>84</v>
      </c>
      <c r="AV200" s="12" t="s">
        <v>84</v>
      </c>
      <c r="AW200" s="12" t="s">
        <v>31</v>
      </c>
      <c r="AX200" s="12" t="s">
        <v>82</v>
      </c>
      <c r="AY200" s="148" t="s">
        <v>138</v>
      </c>
    </row>
    <row r="201" spans="2:65" s="1" customFormat="1" ht="16.5" customHeight="1">
      <c r="B201" s="29"/>
      <c r="C201" s="129" t="s">
        <v>304</v>
      </c>
      <c r="D201" s="129" t="s">
        <v>140</v>
      </c>
      <c r="E201" s="130" t="s">
        <v>540</v>
      </c>
      <c r="F201" s="131" t="s">
        <v>541</v>
      </c>
      <c r="G201" s="132" t="s">
        <v>168</v>
      </c>
      <c r="H201" s="133">
        <v>20.399999999999999</v>
      </c>
      <c r="I201" s="134"/>
      <c r="J201" s="135">
        <f>ROUND(I201*H201,2)</f>
        <v>0</v>
      </c>
      <c r="K201" s="131" t="s">
        <v>144</v>
      </c>
      <c r="L201" s="29"/>
      <c r="M201" s="136" t="s">
        <v>1</v>
      </c>
      <c r="N201" s="137" t="s">
        <v>39</v>
      </c>
      <c r="P201" s="138">
        <f>O201*H201</f>
        <v>0</v>
      </c>
      <c r="Q201" s="138">
        <v>0</v>
      </c>
      <c r="R201" s="138">
        <f>Q201*H201</f>
        <v>0</v>
      </c>
      <c r="S201" s="138">
        <v>0</v>
      </c>
      <c r="T201" s="139">
        <f>S201*H201</f>
        <v>0</v>
      </c>
      <c r="AR201" s="140" t="s">
        <v>145</v>
      </c>
      <c r="AT201" s="140" t="s">
        <v>140</v>
      </c>
      <c r="AU201" s="140" t="s">
        <v>84</v>
      </c>
      <c r="AY201" s="14" t="s">
        <v>138</v>
      </c>
      <c r="BE201" s="141">
        <f>IF(N201="základní",J201,0)</f>
        <v>0</v>
      </c>
      <c r="BF201" s="141">
        <f>IF(N201="snížená",J201,0)</f>
        <v>0</v>
      </c>
      <c r="BG201" s="141">
        <f>IF(N201="zákl. přenesená",J201,0)</f>
        <v>0</v>
      </c>
      <c r="BH201" s="141">
        <f>IF(N201="sníž. přenesená",J201,0)</f>
        <v>0</v>
      </c>
      <c r="BI201" s="141">
        <f>IF(N201="nulová",J201,0)</f>
        <v>0</v>
      </c>
      <c r="BJ201" s="14" t="s">
        <v>82</v>
      </c>
      <c r="BK201" s="141">
        <f>ROUND(I201*H201,2)</f>
        <v>0</v>
      </c>
      <c r="BL201" s="14" t="s">
        <v>145</v>
      </c>
      <c r="BM201" s="140" t="s">
        <v>542</v>
      </c>
    </row>
    <row r="202" spans="2:65" s="1" customFormat="1" ht="19.2">
      <c r="B202" s="29"/>
      <c r="D202" s="142" t="s">
        <v>147</v>
      </c>
      <c r="F202" s="143" t="s">
        <v>543</v>
      </c>
      <c r="I202" s="144"/>
      <c r="L202" s="29"/>
      <c r="M202" s="145"/>
      <c r="T202" s="53"/>
      <c r="AT202" s="14" t="s">
        <v>147</v>
      </c>
      <c r="AU202" s="14" t="s">
        <v>84</v>
      </c>
    </row>
    <row r="203" spans="2:65" s="12" customFormat="1" ht="10.199999999999999">
      <c r="B203" s="147"/>
      <c r="D203" s="142" t="s">
        <v>151</v>
      </c>
      <c r="E203" s="148" t="s">
        <v>1</v>
      </c>
      <c r="F203" s="149" t="s">
        <v>534</v>
      </c>
      <c r="H203" s="150">
        <v>20.399999999999999</v>
      </c>
      <c r="I203" s="151"/>
      <c r="L203" s="147"/>
      <c r="M203" s="152"/>
      <c r="T203" s="153"/>
      <c r="AT203" s="148" t="s">
        <v>151</v>
      </c>
      <c r="AU203" s="148" t="s">
        <v>84</v>
      </c>
      <c r="AV203" s="12" t="s">
        <v>84</v>
      </c>
      <c r="AW203" s="12" t="s">
        <v>31</v>
      </c>
      <c r="AX203" s="12" t="s">
        <v>82</v>
      </c>
      <c r="AY203" s="148" t="s">
        <v>138</v>
      </c>
    </row>
    <row r="204" spans="2:65" s="1" customFormat="1" ht="16.5" customHeight="1">
      <c r="B204" s="29"/>
      <c r="C204" s="129" t="s">
        <v>309</v>
      </c>
      <c r="D204" s="129" t="s">
        <v>140</v>
      </c>
      <c r="E204" s="130" t="s">
        <v>544</v>
      </c>
      <c r="F204" s="131" t="s">
        <v>545</v>
      </c>
      <c r="G204" s="132" t="s">
        <v>143</v>
      </c>
      <c r="H204" s="133">
        <v>26.5</v>
      </c>
      <c r="I204" s="134"/>
      <c r="J204" s="135">
        <f>ROUND(I204*H204,2)</f>
        <v>0</v>
      </c>
      <c r="K204" s="131" t="s">
        <v>144</v>
      </c>
      <c r="L204" s="29"/>
      <c r="M204" s="136" t="s">
        <v>1</v>
      </c>
      <c r="N204" s="137" t="s">
        <v>39</v>
      </c>
      <c r="P204" s="138">
        <f>O204*H204</f>
        <v>0</v>
      </c>
      <c r="Q204" s="138">
        <v>1.0000000000000001E-5</v>
      </c>
      <c r="R204" s="138">
        <f>Q204*H204</f>
        <v>2.6500000000000004E-4</v>
      </c>
      <c r="S204" s="138">
        <v>0</v>
      </c>
      <c r="T204" s="139">
        <f>S204*H204</f>
        <v>0</v>
      </c>
      <c r="AR204" s="140" t="s">
        <v>145</v>
      </c>
      <c r="AT204" s="140" t="s">
        <v>140</v>
      </c>
      <c r="AU204" s="140" t="s">
        <v>84</v>
      </c>
      <c r="AY204" s="14" t="s">
        <v>138</v>
      </c>
      <c r="BE204" s="141">
        <f>IF(N204="základní",J204,0)</f>
        <v>0</v>
      </c>
      <c r="BF204" s="141">
        <f>IF(N204="snížená",J204,0)</f>
        <v>0</v>
      </c>
      <c r="BG204" s="141">
        <f>IF(N204="zákl. přenesená",J204,0)</f>
        <v>0</v>
      </c>
      <c r="BH204" s="141">
        <f>IF(N204="sníž. přenesená",J204,0)</f>
        <v>0</v>
      </c>
      <c r="BI204" s="141">
        <f>IF(N204="nulová",J204,0)</f>
        <v>0</v>
      </c>
      <c r="BJ204" s="14" t="s">
        <v>82</v>
      </c>
      <c r="BK204" s="141">
        <f>ROUND(I204*H204,2)</f>
        <v>0</v>
      </c>
      <c r="BL204" s="14" t="s">
        <v>145</v>
      </c>
      <c r="BM204" s="140" t="s">
        <v>546</v>
      </c>
    </row>
    <row r="205" spans="2:65" s="1" customFormat="1" ht="19.2">
      <c r="B205" s="29"/>
      <c r="D205" s="142" t="s">
        <v>147</v>
      </c>
      <c r="F205" s="143" t="s">
        <v>547</v>
      </c>
      <c r="I205" s="144"/>
      <c r="L205" s="29"/>
      <c r="M205" s="145"/>
      <c r="T205" s="53"/>
      <c r="AT205" s="14" t="s">
        <v>147</v>
      </c>
      <c r="AU205" s="14" t="s">
        <v>84</v>
      </c>
    </row>
    <row r="206" spans="2:65" s="12" customFormat="1" ht="10.199999999999999">
      <c r="B206" s="147"/>
      <c r="D206" s="142" t="s">
        <v>151</v>
      </c>
      <c r="E206" s="148" t="s">
        <v>1</v>
      </c>
      <c r="F206" s="149" t="s">
        <v>539</v>
      </c>
      <c r="H206" s="150">
        <v>26.5</v>
      </c>
      <c r="I206" s="151"/>
      <c r="L206" s="147"/>
      <c r="M206" s="152"/>
      <c r="T206" s="153"/>
      <c r="AT206" s="148" t="s">
        <v>151</v>
      </c>
      <c r="AU206" s="148" t="s">
        <v>84</v>
      </c>
      <c r="AV206" s="12" t="s">
        <v>84</v>
      </c>
      <c r="AW206" s="12" t="s">
        <v>31</v>
      </c>
      <c r="AX206" s="12" t="s">
        <v>82</v>
      </c>
      <c r="AY206" s="148" t="s">
        <v>138</v>
      </c>
    </row>
    <row r="207" spans="2:65" s="1" customFormat="1" ht="33" customHeight="1">
      <c r="B207" s="29"/>
      <c r="C207" s="129" t="s">
        <v>313</v>
      </c>
      <c r="D207" s="129" t="s">
        <v>140</v>
      </c>
      <c r="E207" s="130" t="s">
        <v>332</v>
      </c>
      <c r="F207" s="131" t="s">
        <v>333</v>
      </c>
      <c r="G207" s="132" t="s">
        <v>168</v>
      </c>
      <c r="H207" s="133">
        <v>8</v>
      </c>
      <c r="I207" s="134"/>
      <c r="J207" s="135">
        <f>ROUND(I207*H207,2)</f>
        <v>0</v>
      </c>
      <c r="K207" s="131" t="s">
        <v>144</v>
      </c>
      <c r="L207" s="29"/>
      <c r="M207" s="136" t="s">
        <v>1</v>
      </c>
      <c r="N207" s="137" t="s">
        <v>39</v>
      </c>
      <c r="P207" s="138">
        <f>O207*H207</f>
        <v>0</v>
      </c>
      <c r="Q207" s="138">
        <v>0.16850000000000001</v>
      </c>
      <c r="R207" s="138">
        <f>Q207*H207</f>
        <v>1.3480000000000001</v>
      </c>
      <c r="S207" s="138">
        <v>0</v>
      </c>
      <c r="T207" s="139">
        <f>S207*H207</f>
        <v>0</v>
      </c>
      <c r="AR207" s="140" t="s">
        <v>145</v>
      </c>
      <c r="AT207" s="140" t="s">
        <v>140</v>
      </c>
      <c r="AU207" s="140" t="s">
        <v>84</v>
      </c>
      <c r="AY207" s="14" t="s">
        <v>138</v>
      </c>
      <c r="BE207" s="141">
        <f>IF(N207="základní",J207,0)</f>
        <v>0</v>
      </c>
      <c r="BF207" s="141">
        <f>IF(N207="snížená",J207,0)</f>
        <v>0</v>
      </c>
      <c r="BG207" s="141">
        <f>IF(N207="zákl. přenesená",J207,0)</f>
        <v>0</v>
      </c>
      <c r="BH207" s="141">
        <f>IF(N207="sníž. přenesená",J207,0)</f>
        <v>0</v>
      </c>
      <c r="BI207" s="141">
        <f>IF(N207="nulová",J207,0)</f>
        <v>0</v>
      </c>
      <c r="BJ207" s="14" t="s">
        <v>82</v>
      </c>
      <c r="BK207" s="141">
        <f>ROUND(I207*H207,2)</f>
        <v>0</v>
      </c>
      <c r="BL207" s="14" t="s">
        <v>145</v>
      </c>
      <c r="BM207" s="140" t="s">
        <v>548</v>
      </c>
    </row>
    <row r="208" spans="2:65" s="1" customFormat="1" ht="38.4">
      <c r="B208" s="29"/>
      <c r="D208" s="142" t="s">
        <v>147</v>
      </c>
      <c r="F208" s="143" t="s">
        <v>335</v>
      </c>
      <c r="I208" s="144"/>
      <c r="L208" s="29"/>
      <c r="M208" s="145"/>
      <c r="T208" s="53"/>
      <c r="AT208" s="14" t="s">
        <v>147</v>
      </c>
      <c r="AU208" s="14" t="s">
        <v>84</v>
      </c>
    </row>
    <row r="209" spans="2:65" s="12" customFormat="1" ht="10.199999999999999">
      <c r="B209" s="147"/>
      <c r="D209" s="142" t="s">
        <v>151</v>
      </c>
      <c r="E209" s="148" t="s">
        <v>1</v>
      </c>
      <c r="F209" s="149" t="s">
        <v>190</v>
      </c>
      <c r="H209" s="150">
        <v>8</v>
      </c>
      <c r="I209" s="151"/>
      <c r="L209" s="147"/>
      <c r="M209" s="152"/>
      <c r="T209" s="153"/>
      <c r="AT209" s="148" t="s">
        <v>151</v>
      </c>
      <c r="AU209" s="148" t="s">
        <v>84</v>
      </c>
      <c r="AV209" s="12" t="s">
        <v>84</v>
      </c>
      <c r="AW209" s="12" t="s">
        <v>31</v>
      </c>
      <c r="AX209" s="12" t="s">
        <v>82</v>
      </c>
      <c r="AY209" s="148" t="s">
        <v>138</v>
      </c>
    </row>
    <row r="210" spans="2:65" s="1" customFormat="1" ht="16.5" customHeight="1">
      <c r="B210" s="29"/>
      <c r="C210" s="154" t="s">
        <v>319</v>
      </c>
      <c r="D210" s="154" t="s">
        <v>228</v>
      </c>
      <c r="E210" s="155" t="s">
        <v>343</v>
      </c>
      <c r="F210" s="156" t="s">
        <v>344</v>
      </c>
      <c r="G210" s="157" t="s">
        <v>168</v>
      </c>
      <c r="H210" s="158">
        <v>6.12</v>
      </c>
      <c r="I210" s="159"/>
      <c r="J210" s="160">
        <f>ROUND(I210*H210,2)</f>
        <v>0</v>
      </c>
      <c r="K210" s="156" t="s">
        <v>144</v>
      </c>
      <c r="L210" s="161"/>
      <c r="M210" s="162" t="s">
        <v>1</v>
      </c>
      <c r="N210" s="163" t="s">
        <v>39</v>
      </c>
      <c r="P210" s="138">
        <f>O210*H210</f>
        <v>0</v>
      </c>
      <c r="Q210" s="138">
        <v>4.8300000000000003E-2</v>
      </c>
      <c r="R210" s="138">
        <f>Q210*H210</f>
        <v>0.29559600000000003</v>
      </c>
      <c r="S210" s="138">
        <v>0</v>
      </c>
      <c r="T210" s="139">
        <f>S210*H210</f>
        <v>0</v>
      </c>
      <c r="AR210" s="140" t="s">
        <v>190</v>
      </c>
      <c r="AT210" s="140" t="s">
        <v>228</v>
      </c>
      <c r="AU210" s="140" t="s">
        <v>84</v>
      </c>
      <c r="AY210" s="14" t="s">
        <v>138</v>
      </c>
      <c r="BE210" s="141">
        <f>IF(N210="základní",J210,0)</f>
        <v>0</v>
      </c>
      <c r="BF210" s="141">
        <f>IF(N210="snížená",J210,0)</f>
        <v>0</v>
      </c>
      <c r="BG210" s="141">
        <f>IF(N210="zákl. přenesená",J210,0)</f>
        <v>0</v>
      </c>
      <c r="BH210" s="141">
        <f>IF(N210="sníž. přenesená",J210,0)</f>
        <v>0</v>
      </c>
      <c r="BI210" s="141">
        <f>IF(N210="nulová",J210,0)</f>
        <v>0</v>
      </c>
      <c r="BJ210" s="14" t="s">
        <v>82</v>
      </c>
      <c r="BK210" s="141">
        <f>ROUND(I210*H210,2)</f>
        <v>0</v>
      </c>
      <c r="BL210" s="14" t="s">
        <v>145</v>
      </c>
      <c r="BM210" s="140" t="s">
        <v>549</v>
      </c>
    </row>
    <row r="211" spans="2:65" s="1" customFormat="1" ht="10.199999999999999">
      <c r="B211" s="29"/>
      <c r="D211" s="142" t="s">
        <v>147</v>
      </c>
      <c r="F211" s="143" t="s">
        <v>344</v>
      </c>
      <c r="I211" s="144"/>
      <c r="L211" s="29"/>
      <c r="M211" s="145"/>
      <c r="T211" s="53"/>
      <c r="AT211" s="14" t="s">
        <v>147</v>
      </c>
      <c r="AU211" s="14" t="s">
        <v>84</v>
      </c>
    </row>
    <row r="212" spans="2:65" s="12" customFormat="1" ht="10.199999999999999">
      <c r="B212" s="147"/>
      <c r="D212" s="142" t="s">
        <v>151</v>
      </c>
      <c r="E212" s="148" t="s">
        <v>1</v>
      </c>
      <c r="F212" s="149" t="s">
        <v>179</v>
      </c>
      <c r="H212" s="150">
        <v>6</v>
      </c>
      <c r="I212" s="151"/>
      <c r="L212" s="147"/>
      <c r="M212" s="152"/>
      <c r="T212" s="153"/>
      <c r="AT212" s="148" t="s">
        <v>151</v>
      </c>
      <c r="AU212" s="148" t="s">
        <v>84</v>
      </c>
      <c r="AV212" s="12" t="s">
        <v>84</v>
      </c>
      <c r="AW212" s="12" t="s">
        <v>31</v>
      </c>
      <c r="AX212" s="12" t="s">
        <v>82</v>
      </c>
      <c r="AY212" s="148" t="s">
        <v>138</v>
      </c>
    </row>
    <row r="213" spans="2:65" s="12" customFormat="1" ht="10.199999999999999">
      <c r="B213" s="147"/>
      <c r="D213" s="142" t="s">
        <v>151</v>
      </c>
      <c r="F213" s="149" t="s">
        <v>550</v>
      </c>
      <c r="H213" s="150">
        <v>6.12</v>
      </c>
      <c r="I213" s="151"/>
      <c r="L213" s="147"/>
      <c r="M213" s="152"/>
      <c r="T213" s="153"/>
      <c r="AT213" s="148" t="s">
        <v>151</v>
      </c>
      <c r="AU213" s="148" t="s">
        <v>84</v>
      </c>
      <c r="AV213" s="12" t="s">
        <v>84</v>
      </c>
      <c r="AW213" s="12" t="s">
        <v>4</v>
      </c>
      <c r="AX213" s="12" t="s">
        <v>82</v>
      </c>
      <c r="AY213" s="148" t="s">
        <v>138</v>
      </c>
    </row>
    <row r="214" spans="2:65" s="1" customFormat="1" ht="24.15" customHeight="1">
      <c r="B214" s="29"/>
      <c r="C214" s="154" t="s">
        <v>323</v>
      </c>
      <c r="D214" s="154" t="s">
        <v>228</v>
      </c>
      <c r="E214" s="155" t="s">
        <v>348</v>
      </c>
      <c r="F214" s="156" t="s">
        <v>349</v>
      </c>
      <c r="G214" s="157" t="s">
        <v>168</v>
      </c>
      <c r="H214" s="158">
        <v>2.04</v>
      </c>
      <c r="I214" s="159"/>
      <c r="J214" s="160">
        <f>ROUND(I214*H214,2)</f>
        <v>0</v>
      </c>
      <c r="K214" s="156" t="s">
        <v>144</v>
      </c>
      <c r="L214" s="161"/>
      <c r="M214" s="162" t="s">
        <v>1</v>
      </c>
      <c r="N214" s="163" t="s">
        <v>39</v>
      </c>
      <c r="P214" s="138">
        <f>O214*H214</f>
        <v>0</v>
      </c>
      <c r="Q214" s="138">
        <v>6.5670000000000006E-2</v>
      </c>
      <c r="R214" s="138">
        <f>Q214*H214</f>
        <v>0.13396680000000002</v>
      </c>
      <c r="S214" s="138">
        <v>0</v>
      </c>
      <c r="T214" s="139">
        <f>S214*H214</f>
        <v>0</v>
      </c>
      <c r="AR214" s="140" t="s">
        <v>190</v>
      </c>
      <c r="AT214" s="140" t="s">
        <v>228</v>
      </c>
      <c r="AU214" s="140" t="s">
        <v>84</v>
      </c>
      <c r="AY214" s="14" t="s">
        <v>138</v>
      </c>
      <c r="BE214" s="141">
        <f>IF(N214="základní",J214,0)</f>
        <v>0</v>
      </c>
      <c r="BF214" s="141">
        <f>IF(N214="snížená",J214,0)</f>
        <v>0</v>
      </c>
      <c r="BG214" s="141">
        <f>IF(N214="zákl. přenesená",J214,0)</f>
        <v>0</v>
      </c>
      <c r="BH214" s="141">
        <f>IF(N214="sníž. přenesená",J214,0)</f>
        <v>0</v>
      </c>
      <c r="BI214" s="141">
        <f>IF(N214="nulová",J214,0)</f>
        <v>0</v>
      </c>
      <c r="BJ214" s="14" t="s">
        <v>82</v>
      </c>
      <c r="BK214" s="141">
        <f>ROUND(I214*H214,2)</f>
        <v>0</v>
      </c>
      <c r="BL214" s="14" t="s">
        <v>145</v>
      </c>
      <c r="BM214" s="140" t="s">
        <v>551</v>
      </c>
    </row>
    <row r="215" spans="2:65" s="1" customFormat="1" ht="10.199999999999999">
      <c r="B215" s="29"/>
      <c r="D215" s="142" t="s">
        <v>147</v>
      </c>
      <c r="F215" s="143" t="s">
        <v>349</v>
      </c>
      <c r="I215" s="144"/>
      <c r="L215" s="29"/>
      <c r="M215" s="145"/>
      <c r="T215" s="53"/>
      <c r="AT215" s="14" t="s">
        <v>147</v>
      </c>
      <c r="AU215" s="14" t="s">
        <v>84</v>
      </c>
    </row>
    <row r="216" spans="2:65" s="12" customFormat="1" ht="10.199999999999999">
      <c r="B216" s="147"/>
      <c r="D216" s="142" t="s">
        <v>151</v>
      </c>
      <c r="F216" s="149" t="s">
        <v>552</v>
      </c>
      <c r="H216" s="150">
        <v>2.04</v>
      </c>
      <c r="I216" s="151"/>
      <c r="L216" s="147"/>
      <c r="M216" s="152"/>
      <c r="T216" s="153"/>
      <c r="AT216" s="148" t="s">
        <v>151</v>
      </c>
      <c r="AU216" s="148" t="s">
        <v>84</v>
      </c>
      <c r="AV216" s="12" t="s">
        <v>84</v>
      </c>
      <c r="AW216" s="12" t="s">
        <v>4</v>
      </c>
      <c r="AX216" s="12" t="s">
        <v>82</v>
      </c>
      <c r="AY216" s="148" t="s">
        <v>138</v>
      </c>
    </row>
    <row r="217" spans="2:65" s="1" customFormat="1" ht="33" customHeight="1">
      <c r="B217" s="29"/>
      <c r="C217" s="129" t="s">
        <v>327</v>
      </c>
      <c r="D217" s="129" t="s">
        <v>140</v>
      </c>
      <c r="E217" s="130" t="s">
        <v>353</v>
      </c>
      <c r="F217" s="131" t="s">
        <v>354</v>
      </c>
      <c r="G217" s="132" t="s">
        <v>168</v>
      </c>
      <c r="H217" s="133">
        <v>31.7</v>
      </c>
      <c r="I217" s="134"/>
      <c r="J217" s="135">
        <f>ROUND(I217*H217,2)</f>
        <v>0</v>
      </c>
      <c r="K217" s="131" t="s">
        <v>144</v>
      </c>
      <c r="L217" s="29"/>
      <c r="M217" s="136" t="s">
        <v>1</v>
      </c>
      <c r="N217" s="137" t="s">
        <v>39</v>
      </c>
      <c r="P217" s="138">
        <f>O217*H217</f>
        <v>0</v>
      </c>
      <c r="Q217" s="138">
        <v>0.14041999999999999</v>
      </c>
      <c r="R217" s="138">
        <f>Q217*H217</f>
        <v>4.451314</v>
      </c>
      <c r="S217" s="138">
        <v>0</v>
      </c>
      <c r="T217" s="139">
        <f>S217*H217</f>
        <v>0</v>
      </c>
      <c r="AR217" s="140" t="s">
        <v>145</v>
      </c>
      <c r="AT217" s="140" t="s">
        <v>140</v>
      </c>
      <c r="AU217" s="140" t="s">
        <v>84</v>
      </c>
      <c r="AY217" s="14" t="s">
        <v>138</v>
      </c>
      <c r="BE217" s="141">
        <f>IF(N217="základní",J217,0)</f>
        <v>0</v>
      </c>
      <c r="BF217" s="141">
        <f>IF(N217="snížená",J217,0)</f>
        <v>0</v>
      </c>
      <c r="BG217" s="141">
        <f>IF(N217="zákl. přenesená",J217,0)</f>
        <v>0</v>
      </c>
      <c r="BH217" s="141">
        <f>IF(N217="sníž. přenesená",J217,0)</f>
        <v>0</v>
      </c>
      <c r="BI217" s="141">
        <f>IF(N217="nulová",J217,0)</f>
        <v>0</v>
      </c>
      <c r="BJ217" s="14" t="s">
        <v>82</v>
      </c>
      <c r="BK217" s="141">
        <f>ROUND(I217*H217,2)</f>
        <v>0</v>
      </c>
      <c r="BL217" s="14" t="s">
        <v>145</v>
      </c>
      <c r="BM217" s="140" t="s">
        <v>553</v>
      </c>
    </row>
    <row r="218" spans="2:65" s="1" customFormat="1" ht="38.4">
      <c r="B218" s="29"/>
      <c r="D218" s="142" t="s">
        <v>147</v>
      </c>
      <c r="F218" s="143" t="s">
        <v>356</v>
      </c>
      <c r="I218" s="144"/>
      <c r="L218" s="29"/>
      <c r="M218" s="145"/>
      <c r="T218" s="53"/>
      <c r="AT218" s="14" t="s">
        <v>147</v>
      </c>
      <c r="AU218" s="14" t="s">
        <v>84</v>
      </c>
    </row>
    <row r="219" spans="2:65" s="12" customFormat="1" ht="10.199999999999999">
      <c r="B219" s="147"/>
      <c r="D219" s="142" t="s">
        <v>151</v>
      </c>
      <c r="E219" s="148" t="s">
        <v>1</v>
      </c>
      <c r="F219" s="149" t="s">
        <v>554</v>
      </c>
      <c r="H219" s="150">
        <v>31.7</v>
      </c>
      <c r="I219" s="151"/>
      <c r="L219" s="147"/>
      <c r="M219" s="152"/>
      <c r="T219" s="153"/>
      <c r="AT219" s="148" t="s">
        <v>151</v>
      </c>
      <c r="AU219" s="148" t="s">
        <v>84</v>
      </c>
      <c r="AV219" s="12" t="s">
        <v>84</v>
      </c>
      <c r="AW219" s="12" t="s">
        <v>31</v>
      </c>
      <c r="AX219" s="12" t="s">
        <v>82</v>
      </c>
      <c r="AY219" s="148" t="s">
        <v>138</v>
      </c>
    </row>
    <row r="220" spans="2:65" s="1" customFormat="1" ht="16.5" customHeight="1">
      <c r="B220" s="29"/>
      <c r="C220" s="154" t="s">
        <v>331</v>
      </c>
      <c r="D220" s="154" t="s">
        <v>228</v>
      </c>
      <c r="E220" s="155" t="s">
        <v>359</v>
      </c>
      <c r="F220" s="156" t="s">
        <v>360</v>
      </c>
      <c r="G220" s="157" t="s">
        <v>168</v>
      </c>
      <c r="H220" s="158">
        <v>32.334000000000003</v>
      </c>
      <c r="I220" s="159"/>
      <c r="J220" s="160">
        <f>ROUND(I220*H220,2)</f>
        <v>0</v>
      </c>
      <c r="K220" s="156" t="s">
        <v>144</v>
      </c>
      <c r="L220" s="161"/>
      <c r="M220" s="162" t="s">
        <v>1</v>
      </c>
      <c r="N220" s="163" t="s">
        <v>39</v>
      </c>
      <c r="P220" s="138">
        <f>O220*H220</f>
        <v>0</v>
      </c>
      <c r="Q220" s="138">
        <v>4.4999999999999998E-2</v>
      </c>
      <c r="R220" s="138">
        <f>Q220*H220</f>
        <v>1.45503</v>
      </c>
      <c r="S220" s="138">
        <v>0</v>
      </c>
      <c r="T220" s="139">
        <f>S220*H220</f>
        <v>0</v>
      </c>
      <c r="AR220" s="140" t="s">
        <v>190</v>
      </c>
      <c r="AT220" s="140" t="s">
        <v>228</v>
      </c>
      <c r="AU220" s="140" t="s">
        <v>84</v>
      </c>
      <c r="AY220" s="14" t="s">
        <v>138</v>
      </c>
      <c r="BE220" s="141">
        <f>IF(N220="základní",J220,0)</f>
        <v>0</v>
      </c>
      <c r="BF220" s="141">
        <f>IF(N220="snížená",J220,0)</f>
        <v>0</v>
      </c>
      <c r="BG220" s="141">
        <f>IF(N220="zákl. přenesená",J220,0)</f>
        <v>0</v>
      </c>
      <c r="BH220" s="141">
        <f>IF(N220="sníž. přenesená",J220,0)</f>
        <v>0</v>
      </c>
      <c r="BI220" s="141">
        <f>IF(N220="nulová",J220,0)</f>
        <v>0</v>
      </c>
      <c r="BJ220" s="14" t="s">
        <v>82</v>
      </c>
      <c r="BK220" s="141">
        <f>ROUND(I220*H220,2)</f>
        <v>0</v>
      </c>
      <c r="BL220" s="14" t="s">
        <v>145</v>
      </c>
      <c r="BM220" s="140" t="s">
        <v>555</v>
      </c>
    </row>
    <row r="221" spans="2:65" s="1" customFormat="1" ht="10.199999999999999">
      <c r="B221" s="29"/>
      <c r="D221" s="142" t="s">
        <v>147</v>
      </c>
      <c r="F221" s="143" t="s">
        <v>360</v>
      </c>
      <c r="I221" s="144"/>
      <c r="L221" s="29"/>
      <c r="M221" s="145"/>
      <c r="T221" s="53"/>
      <c r="AT221" s="14" t="s">
        <v>147</v>
      </c>
      <c r="AU221" s="14" t="s">
        <v>84</v>
      </c>
    </row>
    <row r="222" spans="2:65" s="12" customFormat="1" ht="10.199999999999999">
      <c r="B222" s="147"/>
      <c r="D222" s="142" t="s">
        <v>151</v>
      </c>
      <c r="F222" s="149" t="s">
        <v>556</v>
      </c>
      <c r="H222" s="150">
        <v>32.334000000000003</v>
      </c>
      <c r="I222" s="151"/>
      <c r="L222" s="147"/>
      <c r="M222" s="152"/>
      <c r="T222" s="153"/>
      <c r="AT222" s="148" t="s">
        <v>151</v>
      </c>
      <c r="AU222" s="148" t="s">
        <v>84</v>
      </c>
      <c r="AV222" s="12" t="s">
        <v>84</v>
      </c>
      <c r="AW222" s="12" t="s">
        <v>4</v>
      </c>
      <c r="AX222" s="12" t="s">
        <v>82</v>
      </c>
      <c r="AY222" s="148" t="s">
        <v>138</v>
      </c>
    </row>
    <row r="223" spans="2:65" s="1" customFormat="1" ht="33" customHeight="1">
      <c r="B223" s="29"/>
      <c r="C223" s="129" t="s">
        <v>337</v>
      </c>
      <c r="D223" s="129" t="s">
        <v>140</v>
      </c>
      <c r="E223" s="130" t="s">
        <v>379</v>
      </c>
      <c r="F223" s="131" t="s">
        <v>380</v>
      </c>
      <c r="G223" s="132" t="s">
        <v>168</v>
      </c>
      <c r="H223" s="133">
        <v>38</v>
      </c>
      <c r="I223" s="134"/>
      <c r="J223" s="135">
        <f>ROUND(I223*H223,2)</f>
        <v>0</v>
      </c>
      <c r="K223" s="131" t="s">
        <v>144</v>
      </c>
      <c r="L223" s="29"/>
      <c r="M223" s="136" t="s">
        <v>1</v>
      </c>
      <c r="N223" s="137" t="s">
        <v>39</v>
      </c>
      <c r="P223" s="138">
        <f>O223*H223</f>
        <v>0</v>
      </c>
      <c r="Q223" s="138">
        <v>6.0999999999999997E-4</v>
      </c>
      <c r="R223" s="138">
        <f>Q223*H223</f>
        <v>2.3179999999999999E-2</v>
      </c>
      <c r="S223" s="138">
        <v>0</v>
      </c>
      <c r="T223" s="139">
        <f>S223*H223</f>
        <v>0</v>
      </c>
      <c r="AR223" s="140" t="s">
        <v>145</v>
      </c>
      <c r="AT223" s="140" t="s">
        <v>140</v>
      </c>
      <c r="AU223" s="140" t="s">
        <v>84</v>
      </c>
      <c r="AY223" s="14" t="s">
        <v>138</v>
      </c>
      <c r="BE223" s="141">
        <f>IF(N223="základní",J223,0)</f>
        <v>0</v>
      </c>
      <c r="BF223" s="141">
        <f>IF(N223="snížená",J223,0)</f>
        <v>0</v>
      </c>
      <c r="BG223" s="141">
        <f>IF(N223="zákl. přenesená",J223,0)</f>
        <v>0</v>
      </c>
      <c r="BH223" s="141">
        <f>IF(N223="sníž. přenesená",J223,0)</f>
        <v>0</v>
      </c>
      <c r="BI223" s="141">
        <f>IF(N223="nulová",J223,0)</f>
        <v>0</v>
      </c>
      <c r="BJ223" s="14" t="s">
        <v>82</v>
      </c>
      <c r="BK223" s="141">
        <f>ROUND(I223*H223,2)</f>
        <v>0</v>
      </c>
      <c r="BL223" s="14" t="s">
        <v>145</v>
      </c>
      <c r="BM223" s="140" t="s">
        <v>557</v>
      </c>
    </row>
    <row r="224" spans="2:65" s="1" customFormat="1" ht="38.4">
      <c r="B224" s="29"/>
      <c r="D224" s="142" t="s">
        <v>147</v>
      </c>
      <c r="F224" s="143" t="s">
        <v>382</v>
      </c>
      <c r="I224" s="144"/>
      <c r="L224" s="29"/>
      <c r="M224" s="145"/>
      <c r="T224" s="53"/>
      <c r="AT224" s="14" t="s">
        <v>147</v>
      </c>
      <c r="AU224" s="14" t="s">
        <v>84</v>
      </c>
    </row>
    <row r="225" spans="2:65" s="1" customFormat="1" ht="24.15" customHeight="1">
      <c r="B225" s="29"/>
      <c r="C225" s="129" t="s">
        <v>342</v>
      </c>
      <c r="D225" s="129" t="s">
        <v>140</v>
      </c>
      <c r="E225" s="130" t="s">
        <v>385</v>
      </c>
      <c r="F225" s="131" t="s">
        <v>386</v>
      </c>
      <c r="G225" s="132" t="s">
        <v>168</v>
      </c>
      <c r="H225" s="133">
        <v>38</v>
      </c>
      <c r="I225" s="134"/>
      <c r="J225" s="135">
        <f>ROUND(I225*H225,2)</f>
        <v>0</v>
      </c>
      <c r="K225" s="131" t="s">
        <v>144</v>
      </c>
      <c r="L225" s="29"/>
      <c r="M225" s="136" t="s">
        <v>1</v>
      </c>
      <c r="N225" s="137" t="s">
        <v>39</v>
      </c>
      <c r="P225" s="138">
        <f>O225*H225</f>
        <v>0</v>
      </c>
      <c r="Q225" s="138">
        <v>0</v>
      </c>
      <c r="R225" s="138">
        <f>Q225*H225</f>
        <v>0</v>
      </c>
      <c r="S225" s="138">
        <v>0</v>
      </c>
      <c r="T225" s="139">
        <f>S225*H225</f>
        <v>0</v>
      </c>
      <c r="AR225" s="140" t="s">
        <v>145</v>
      </c>
      <c r="AT225" s="140" t="s">
        <v>140</v>
      </c>
      <c r="AU225" s="140" t="s">
        <v>84</v>
      </c>
      <c r="AY225" s="14" t="s">
        <v>138</v>
      </c>
      <c r="BE225" s="141">
        <f>IF(N225="základní",J225,0)</f>
        <v>0</v>
      </c>
      <c r="BF225" s="141">
        <f>IF(N225="snížená",J225,0)</f>
        <v>0</v>
      </c>
      <c r="BG225" s="141">
        <f>IF(N225="zákl. přenesená",J225,0)</f>
        <v>0</v>
      </c>
      <c r="BH225" s="141">
        <f>IF(N225="sníž. přenesená",J225,0)</f>
        <v>0</v>
      </c>
      <c r="BI225" s="141">
        <f>IF(N225="nulová",J225,0)</f>
        <v>0</v>
      </c>
      <c r="BJ225" s="14" t="s">
        <v>82</v>
      </c>
      <c r="BK225" s="141">
        <f>ROUND(I225*H225,2)</f>
        <v>0</v>
      </c>
      <c r="BL225" s="14" t="s">
        <v>145</v>
      </c>
      <c r="BM225" s="140" t="s">
        <v>558</v>
      </c>
    </row>
    <row r="226" spans="2:65" s="1" customFormat="1" ht="19.2">
      <c r="B226" s="29"/>
      <c r="D226" s="142" t="s">
        <v>147</v>
      </c>
      <c r="F226" s="143" t="s">
        <v>388</v>
      </c>
      <c r="I226" s="144"/>
      <c r="L226" s="29"/>
      <c r="M226" s="145"/>
      <c r="T226" s="53"/>
      <c r="AT226" s="14" t="s">
        <v>147</v>
      </c>
      <c r="AU226" s="14" t="s">
        <v>84</v>
      </c>
    </row>
    <row r="227" spans="2:65" s="11" customFormat="1" ht="22.8" customHeight="1">
      <c r="B227" s="117"/>
      <c r="D227" s="118" t="s">
        <v>73</v>
      </c>
      <c r="E227" s="127" t="s">
        <v>427</v>
      </c>
      <c r="F227" s="127" t="s">
        <v>428</v>
      </c>
      <c r="I227" s="120"/>
      <c r="J227" s="128">
        <f>BK227</f>
        <v>0</v>
      </c>
      <c r="L227" s="117"/>
      <c r="M227" s="122"/>
      <c r="P227" s="123">
        <f>SUM(P228:P240)</f>
        <v>0</v>
      </c>
      <c r="R227" s="123">
        <f>SUM(R228:R240)</f>
        <v>0</v>
      </c>
      <c r="T227" s="124">
        <f>SUM(T228:T240)</f>
        <v>0</v>
      </c>
      <c r="AR227" s="118" t="s">
        <v>82</v>
      </c>
      <c r="AT227" s="125" t="s">
        <v>73</v>
      </c>
      <c r="AU227" s="125" t="s">
        <v>82</v>
      </c>
      <c r="AY227" s="118" t="s">
        <v>138</v>
      </c>
      <c r="BK227" s="126">
        <f>SUM(BK228:BK240)</f>
        <v>0</v>
      </c>
    </row>
    <row r="228" spans="2:65" s="1" customFormat="1" ht="37.799999999999997" customHeight="1">
      <c r="B228" s="29"/>
      <c r="C228" s="129" t="s">
        <v>347</v>
      </c>
      <c r="D228" s="129" t="s">
        <v>140</v>
      </c>
      <c r="E228" s="130" t="s">
        <v>430</v>
      </c>
      <c r="F228" s="131" t="s">
        <v>431</v>
      </c>
      <c r="G228" s="132" t="s">
        <v>193</v>
      </c>
      <c r="H228" s="133">
        <v>13.756</v>
      </c>
      <c r="I228" s="134"/>
      <c r="J228" s="135">
        <f>ROUND(I228*H228,2)</f>
        <v>0</v>
      </c>
      <c r="K228" s="131" t="s">
        <v>144</v>
      </c>
      <c r="L228" s="29"/>
      <c r="M228" s="136" t="s">
        <v>1</v>
      </c>
      <c r="N228" s="137" t="s">
        <v>39</v>
      </c>
      <c r="P228" s="138">
        <f>O228*H228</f>
        <v>0</v>
      </c>
      <c r="Q228" s="138">
        <v>0</v>
      </c>
      <c r="R228" s="138">
        <f>Q228*H228</f>
        <v>0</v>
      </c>
      <c r="S228" s="138">
        <v>0</v>
      </c>
      <c r="T228" s="139">
        <f>S228*H228</f>
        <v>0</v>
      </c>
      <c r="AR228" s="140" t="s">
        <v>145</v>
      </c>
      <c r="AT228" s="140" t="s">
        <v>140</v>
      </c>
      <c r="AU228" s="140" t="s">
        <v>84</v>
      </c>
      <c r="AY228" s="14" t="s">
        <v>138</v>
      </c>
      <c r="BE228" s="141">
        <f>IF(N228="základní",J228,0)</f>
        <v>0</v>
      </c>
      <c r="BF228" s="141">
        <f>IF(N228="snížená",J228,0)</f>
        <v>0</v>
      </c>
      <c r="BG228" s="141">
        <f>IF(N228="zákl. přenesená",J228,0)</f>
        <v>0</v>
      </c>
      <c r="BH228" s="141">
        <f>IF(N228="sníž. přenesená",J228,0)</f>
        <v>0</v>
      </c>
      <c r="BI228" s="141">
        <f>IF(N228="nulová",J228,0)</f>
        <v>0</v>
      </c>
      <c r="BJ228" s="14" t="s">
        <v>82</v>
      </c>
      <c r="BK228" s="141">
        <f>ROUND(I228*H228,2)</f>
        <v>0</v>
      </c>
      <c r="BL228" s="14" t="s">
        <v>145</v>
      </c>
      <c r="BM228" s="140" t="s">
        <v>559</v>
      </c>
    </row>
    <row r="229" spans="2:65" s="1" customFormat="1" ht="28.8">
      <c r="B229" s="29"/>
      <c r="D229" s="142" t="s">
        <v>147</v>
      </c>
      <c r="F229" s="143" t="s">
        <v>433</v>
      </c>
      <c r="I229" s="144"/>
      <c r="L229" s="29"/>
      <c r="M229" s="145"/>
      <c r="T229" s="53"/>
      <c r="AT229" s="14" t="s">
        <v>147</v>
      </c>
      <c r="AU229" s="14" t="s">
        <v>84</v>
      </c>
    </row>
    <row r="230" spans="2:65" s="12" customFormat="1" ht="10.199999999999999">
      <c r="B230" s="147"/>
      <c r="D230" s="142" t="s">
        <v>151</v>
      </c>
      <c r="E230" s="148" t="s">
        <v>1</v>
      </c>
      <c r="F230" s="149" t="s">
        <v>560</v>
      </c>
      <c r="H230" s="150">
        <v>13.756</v>
      </c>
      <c r="I230" s="151"/>
      <c r="L230" s="147"/>
      <c r="M230" s="152"/>
      <c r="T230" s="153"/>
      <c r="AT230" s="148" t="s">
        <v>151</v>
      </c>
      <c r="AU230" s="148" t="s">
        <v>84</v>
      </c>
      <c r="AV230" s="12" t="s">
        <v>84</v>
      </c>
      <c r="AW230" s="12" t="s">
        <v>31</v>
      </c>
      <c r="AX230" s="12" t="s">
        <v>82</v>
      </c>
      <c r="AY230" s="148" t="s">
        <v>138</v>
      </c>
    </row>
    <row r="231" spans="2:65" s="1" customFormat="1" ht="44.25" customHeight="1">
      <c r="B231" s="29"/>
      <c r="C231" s="129" t="s">
        <v>352</v>
      </c>
      <c r="D231" s="129" t="s">
        <v>140</v>
      </c>
      <c r="E231" s="130" t="s">
        <v>436</v>
      </c>
      <c r="F231" s="131" t="s">
        <v>437</v>
      </c>
      <c r="G231" s="132" t="s">
        <v>193</v>
      </c>
      <c r="H231" s="133">
        <v>17.178999999999998</v>
      </c>
      <c r="I231" s="134"/>
      <c r="J231" s="135">
        <f>ROUND(I231*H231,2)</f>
        <v>0</v>
      </c>
      <c r="K231" s="131" t="s">
        <v>144</v>
      </c>
      <c r="L231" s="29"/>
      <c r="M231" s="136" t="s">
        <v>1</v>
      </c>
      <c r="N231" s="137" t="s">
        <v>39</v>
      </c>
      <c r="P231" s="138">
        <f>O231*H231</f>
        <v>0</v>
      </c>
      <c r="Q231" s="138">
        <v>0</v>
      </c>
      <c r="R231" s="138">
        <f>Q231*H231</f>
        <v>0</v>
      </c>
      <c r="S231" s="138">
        <v>0</v>
      </c>
      <c r="T231" s="139">
        <f>S231*H231</f>
        <v>0</v>
      </c>
      <c r="AR231" s="140" t="s">
        <v>145</v>
      </c>
      <c r="AT231" s="140" t="s">
        <v>140</v>
      </c>
      <c r="AU231" s="140" t="s">
        <v>84</v>
      </c>
      <c r="AY231" s="14" t="s">
        <v>138</v>
      </c>
      <c r="BE231" s="141">
        <f>IF(N231="základní",J231,0)</f>
        <v>0</v>
      </c>
      <c r="BF231" s="141">
        <f>IF(N231="snížená",J231,0)</f>
        <v>0</v>
      </c>
      <c r="BG231" s="141">
        <f>IF(N231="zákl. přenesená",J231,0)</f>
        <v>0</v>
      </c>
      <c r="BH231" s="141">
        <f>IF(N231="sníž. přenesená",J231,0)</f>
        <v>0</v>
      </c>
      <c r="BI231" s="141">
        <f>IF(N231="nulová",J231,0)</f>
        <v>0</v>
      </c>
      <c r="BJ231" s="14" t="s">
        <v>82</v>
      </c>
      <c r="BK231" s="141">
        <f>ROUND(I231*H231,2)</f>
        <v>0</v>
      </c>
      <c r="BL231" s="14" t="s">
        <v>145</v>
      </c>
      <c r="BM231" s="140" t="s">
        <v>561</v>
      </c>
    </row>
    <row r="232" spans="2:65" s="1" customFormat="1" ht="28.8">
      <c r="B232" s="29"/>
      <c r="D232" s="142" t="s">
        <v>147</v>
      </c>
      <c r="F232" s="143" t="s">
        <v>437</v>
      </c>
      <c r="I232" s="144"/>
      <c r="L232" s="29"/>
      <c r="M232" s="145"/>
      <c r="T232" s="53"/>
      <c r="AT232" s="14" t="s">
        <v>147</v>
      </c>
      <c r="AU232" s="14" t="s">
        <v>84</v>
      </c>
    </row>
    <row r="233" spans="2:65" s="12" customFormat="1" ht="10.199999999999999">
      <c r="B233" s="147"/>
      <c r="D233" s="142" t="s">
        <v>151</v>
      </c>
      <c r="E233" s="148" t="s">
        <v>1</v>
      </c>
      <c r="F233" s="149" t="s">
        <v>562</v>
      </c>
      <c r="H233" s="150">
        <v>17.178999999999998</v>
      </c>
      <c r="I233" s="151"/>
      <c r="L233" s="147"/>
      <c r="M233" s="152"/>
      <c r="T233" s="153"/>
      <c r="AT233" s="148" t="s">
        <v>151</v>
      </c>
      <c r="AU233" s="148" t="s">
        <v>84</v>
      </c>
      <c r="AV233" s="12" t="s">
        <v>84</v>
      </c>
      <c r="AW233" s="12" t="s">
        <v>31</v>
      </c>
      <c r="AX233" s="12" t="s">
        <v>82</v>
      </c>
      <c r="AY233" s="148" t="s">
        <v>138</v>
      </c>
    </row>
    <row r="234" spans="2:65" s="1" customFormat="1" ht="21.75" customHeight="1">
      <c r="B234" s="29"/>
      <c r="C234" s="129" t="s">
        <v>358</v>
      </c>
      <c r="D234" s="129" t="s">
        <v>140</v>
      </c>
      <c r="E234" s="130" t="s">
        <v>441</v>
      </c>
      <c r="F234" s="131" t="s">
        <v>442</v>
      </c>
      <c r="G234" s="132" t="s">
        <v>193</v>
      </c>
      <c r="H234" s="133">
        <v>30.934999999999999</v>
      </c>
      <c r="I234" s="134"/>
      <c r="J234" s="135">
        <f>ROUND(I234*H234,2)</f>
        <v>0</v>
      </c>
      <c r="K234" s="131" t="s">
        <v>144</v>
      </c>
      <c r="L234" s="29"/>
      <c r="M234" s="136" t="s">
        <v>1</v>
      </c>
      <c r="N234" s="137" t="s">
        <v>39</v>
      </c>
      <c r="P234" s="138">
        <f>O234*H234</f>
        <v>0</v>
      </c>
      <c r="Q234" s="138">
        <v>0</v>
      </c>
      <c r="R234" s="138">
        <f>Q234*H234</f>
        <v>0</v>
      </c>
      <c r="S234" s="138">
        <v>0</v>
      </c>
      <c r="T234" s="139">
        <f>S234*H234</f>
        <v>0</v>
      </c>
      <c r="AR234" s="140" t="s">
        <v>145</v>
      </c>
      <c r="AT234" s="140" t="s">
        <v>140</v>
      </c>
      <c r="AU234" s="140" t="s">
        <v>84</v>
      </c>
      <c r="AY234" s="14" t="s">
        <v>138</v>
      </c>
      <c r="BE234" s="141">
        <f>IF(N234="základní",J234,0)</f>
        <v>0</v>
      </c>
      <c r="BF234" s="141">
        <f>IF(N234="snížená",J234,0)</f>
        <v>0</v>
      </c>
      <c r="BG234" s="141">
        <f>IF(N234="zákl. přenesená",J234,0)</f>
        <v>0</v>
      </c>
      <c r="BH234" s="141">
        <f>IF(N234="sníž. přenesená",J234,0)</f>
        <v>0</v>
      </c>
      <c r="BI234" s="141">
        <f>IF(N234="nulová",J234,0)</f>
        <v>0</v>
      </c>
      <c r="BJ234" s="14" t="s">
        <v>82</v>
      </c>
      <c r="BK234" s="141">
        <f>ROUND(I234*H234,2)</f>
        <v>0</v>
      </c>
      <c r="BL234" s="14" t="s">
        <v>145</v>
      </c>
      <c r="BM234" s="140" t="s">
        <v>563</v>
      </c>
    </row>
    <row r="235" spans="2:65" s="1" customFormat="1" ht="28.8">
      <c r="B235" s="29"/>
      <c r="D235" s="142" t="s">
        <v>147</v>
      </c>
      <c r="F235" s="143" t="s">
        <v>444</v>
      </c>
      <c r="I235" s="144"/>
      <c r="L235" s="29"/>
      <c r="M235" s="145"/>
      <c r="T235" s="53"/>
      <c r="AT235" s="14" t="s">
        <v>147</v>
      </c>
      <c r="AU235" s="14" t="s">
        <v>84</v>
      </c>
    </row>
    <row r="236" spans="2:65" s="12" customFormat="1" ht="10.199999999999999">
      <c r="B236" s="147"/>
      <c r="D236" s="142" t="s">
        <v>151</v>
      </c>
      <c r="E236" s="148" t="s">
        <v>1</v>
      </c>
      <c r="F236" s="149" t="s">
        <v>564</v>
      </c>
      <c r="H236" s="150">
        <v>30.934999999999999</v>
      </c>
      <c r="I236" s="151"/>
      <c r="L236" s="147"/>
      <c r="M236" s="152"/>
      <c r="T236" s="153"/>
      <c r="AT236" s="148" t="s">
        <v>151</v>
      </c>
      <c r="AU236" s="148" t="s">
        <v>84</v>
      </c>
      <c r="AV236" s="12" t="s">
        <v>84</v>
      </c>
      <c r="AW236" s="12" t="s">
        <v>31</v>
      </c>
      <c r="AX236" s="12" t="s">
        <v>82</v>
      </c>
      <c r="AY236" s="148" t="s">
        <v>138</v>
      </c>
    </row>
    <row r="237" spans="2:65" s="1" customFormat="1" ht="24.15" customHeight="1">
      <c r="B237" s="29"/>
      <c r="C237" s="129" t="s">
        <v>363</v>
      </c>
      <c r="D237" s="129" t="s">
        <v>140</v>
      </c>
      <c r="E237" s="130" t="s">
        <v>447</v>
      </c>
      <c r="F237" s="131" t="s">
        <v>448</v>
      </c>
      <c r="G237" s="132" t="s">
        <v>193</v>
      </c>
      <c r="H237" s="133">
        <v>30.934999999999999</v>
      </c>
      <c r="I237" s="134"/>
      <c r="J237" s="135">
        <f>ROUND(I237*H237,2)</f>
        <v>0</v>
      </c>
      <c r="K237" s="131" t="s">
        <v>144</v>
      </c>
      <c r="L237" s="29"/>
      <c r="M237" s="136" t="s">
        <v>1</v>
      </c>
      <c r="N237" s="137" t="s">
        <v>39</v>
      </c>
      <c r="P237" s="138">
        <f>O237*H237</f>
        <v>0</v>
      </c>
      <c r="Q237" s="138">
        <v>0</v>
      </c>
      <c r="R237" s="138">
        <f>Q237*H237</f>
        <v>0</v>
      </c>
      <c r="S237" s="138">
        <v>0</v>
      </c>
      <c r="T237" s="139">
        <f>S237*H237</f>
        <v>0</v>
      </c>
      <c r="AR237" s="140" t="s">
        <v>145</v>
      </c>
      <c r="AT237" s="140" t="s">
        <v>140</v>
      </c>
      <c r="AU237" s="140" t="s">
        <v>84</v>
      </c>
      <c r="AY237" s="14" t="s">
        <v>138</v>
      </c>
      <c r="BE237" s="141">
        <f>IF(N237="základní",J237,0)</f>
        <v>0</v>
      </c>
      <c r="BF237" s="141">
        <f>IF(N237="snížená",J237,0)</f>
        <v>0</v>
      </c>
      <c r="BG237" s="141">
        <f>IF(N237="zákl. přenesená",J237,0)</f>
        <v>0</v>
      </c>
      <c r="BH237" s="141">
        <f>IF(N237="sníž. přenesená",J237,0)</f>
        <v>0</v>
      </c>
      <c r="BI237" s="141">
        <f>IF(N237="nulová",J237,0)</f>
        <v>0</v>
      </c>
      <c r="BJ237" s="14" t="s">
        <v>82</v>
      </c>
      <c r="BK237" s="141">
        <f>ROUND(I237*H237,2)</f>
        <v>0</v>
      </c>
      <c r="BL237" s="14" t="s">
        <v>145</v>
      </c>
      <c r="BM237" s="140" t="s">
        <v>565</v>
      </c>
    </row>
    <row r="238" spans="2:65" s="1" customFormat="1" ht="28.8">
      <c r="B238" s="29"/>
      <c r="D238" s="142" t="s">
        <v>147</v>
      </c>
      <c r="F238" s="143" t="s">
        <v>450</v>
      </c>
      <c r="I238" s="144"/>
      <c r="L238" s="29"/>
      <c r="M238" s="145"/>
      <c r="T238" s="53"/>
      <c r="AT238" s="14" t="s">
        <v>147</v>
      </c>
      <c r="AU238" s="14" t="s">
        <v>84</v>
      </c>
    </row>
    <row r="239" spans="2:65" s="1" customFormat="1" ht="19.2">
      <c r="B239" s="29"/>
      <c r="D239" s="142" t="s">
        <v>149</v>
      </c>
      <c r="F239" s="146" t="s">
        <v>451</v>
      </c>
      <c r="I239" s="144"/>
      <c r="L239" s="29"/>
      <c r="M239" s="145"/>
      <c r="T239" s="53"/>
      <c r="AT239" s="14" t="s">
        <v>149</v>
      </c>
      <c r="AU239" s="14" t="s">
        <v>84</v>
      </c>
    </row>
    <row r="240" spans="2:65" s="12" customFormat="1" ht="10.199999999999999">
      <c r="B240" s="147"/>
      <c r="D240" s="142" t="s">
        <v>151</v>
      </c>
      <c r="E240" s="148" t="s">
        <v>1</v>
      </c>
      <c r="F240" s="149" t="s">
        <v>564</v>
      </c>
      <c r="H240" s="150">
        <v>30.934999999999999</v>
      </c>
      <c r="I240" s="151"/>
      <c r="L240" s="147"/>
      <c r="M240" s="152"/>
      <c r="T240" s="153"/>
      <c r="AT240" s="148" t="s">
        <v>151</v>
      </c>
      <c r="AU240" s="148" t="s">
        <v>84</v>
      </c>
      <c r="AV240" s="12" t="s">
        <v>84</v>
      </c>
      <c r="AW240" s="12" t="s">
        <v>31</v>
      </c>
      <c r="AX240" s="12" t="s">
        <v>82</v>
      </c>
      <c r="AY240" s="148" t="s">
        <v>138</v>
      </c>
    </row>
    <row r="241" spans="2:65" s="11" customFormat="1" ht="22.8" customHeight="1">
      <c r="B241" s="117"/>
      <c r="D241" s="118" t="s">
        <v>73</v>
      </c>
      <c r="E241" s="127" t="s">
        <v>452</v>
      </c>
      <c r="F241" s="127" t="s">
        <v>453</v>
      </c>
      <c r="I241" s="120"/>
      <c r="J241" s="128">
        <f>BK241</f>
        <v>0</v>
      </c>
      <c r="L241" s="117"/>
      <c r="M241" s="122"/>
      <c r="P241" s="123">
        <f>SUM(P242:P243)</f>
        <v>0</v>
      </c>
      <c r="R241" s="123">
        <f>SUM(R242:R243)</f>
        <v>0</v>
      </c>
      <c r="T241" s="124">
        <f>SUM(T242:T243)</f>
        <v>0</v>
      </c>
      <c r="AR241" s="118" t="s">
        <v>82</v>
      </c>
      <c r="AT241" s="125" t="s">
        <v>73</v>
      </c>
      <c r="AU241" s="125" t="s">
        <v>82</v>
      </c>
      <c r="AY241" s="118" t="s">
        <v>138</v>
      </c>
      <c r="BK241" s="126">
        <f>SUM(BK242:BK243)</f>
        <v>0</v>
      </c>
    </row>
    <row r="242" spans="2:65" s="1" customFormat="1" ht="33" customHeight="1">
      <c r="B242" s="29"/>
      <c r="C242" s="129" t="s">
        <v>368</v>
      </c>
      <c r="D242" s="129" t="s">
        <v>140</v>
      </c>
      <c r="E242" s="130" t="s">
        <v>455</v>
      </c>
      <c r="F242" s="131" t="s">
        <v>456</v>
      </c>
      <c r="G242" s="132" t="s">
        <v>193</v>
      </c>
      <c r="H242" s="133">
        <v>35.923999999999999</v>
      </c>
      <c r="I242" s="134"/>
      <c r="J242" s="135">
        <f>ROUND(I242*H242,2)</f>
        <v>0</v>
      </c>
      <c r="K242" s="131" t="s">
        <v>144</v>
      </c>
      <c r="L242" s="29"/>
      <c r="M242" s="136" t="s">
        <v>1</v>
      </c>
      <c r="N242" s="137" t="s">
        <v>39</v>
      </c>
      <c r="P242" s="138">
        <f>O242*H242</f>
        <v>0</v>
      </c>
      <c r="Q242" s="138">
        <v>0</v>
      </c>
      <c r="R242" s="138">
        <f>Q242*H242</f>
        <v>0</v>
      </c>
      <c r="S242" s="138">
        <v>0</v>
      </c>
      <c r="T242" s="139">
        <f>S242*H242</f>
        <v>0</v>
      </c>
      <c r="AR242" s="140" t="s">
        <v>145</v>
      </c>
      <c r="AT242" s="140" t="s">
        <v>140</v>
      </c>
      <c r="AU242" s="140" t="s">
        <v>84</v>
      </c>
      <c r="AY242" s="14" t="s">
        <v>138</v>
      </c>
      <c r="BE242" s="141">
        <f>IF(N242="základní",J242,0)</f>
        <v>0</v>
      </c>
      <c r="BF242" s="141">
        <f>IF(N242="snížená",J242,0)</f>
        <v>0</v>
      </c>
      <c r="BG242" s="141">
        <f>IF(N242="zákl. přenesená",J242,0)</f>
        <v>0</v>
      </c>
      <c r="BH242" s="141">
        <f>IF(N242="sníž. přenesená",J242,0)</f>
        <v>0</v>
      </c>
      <c r="BI242" s="141">
        <f>IF(N242="nulová",J242,0)</f>
        <v>0</v>
      </c>
      <c r="BJ242" s="14" t="s">
        <v>82</v>
      </c>
      <c r="BK242" s="141">
        <f>ROUND(I242*H242,2)</f>
        <v>0</v>
      </c>
      <c r="BL242" s="14" t="s">
        <v>145</v>
      </c>
      <c r="BM242" s="140" t="s">
        <v>566</v>
      </c>
    </row>
    <row r="243" spans="2:65" s="1" customFormat="1" ht="28.8">
      <c r="B243" s="29"/>
      <c r="D243" s="142" t="s">
        <v>147</v>
      </c>
      <c r="F243" s="143" t="s">
        <v>458</v>
      </c>
      <c r="I243" s="144"/>
      <c r="L243" s="29"/>
      <c r="M243" s="164"/>
      <c r="N243" s="165"/>
      <c r="O243" s="165"/>
      <c r="P243" s="165"/>
      <c r="Q243" s="165"/>
      <c r="R243" s="165"/>
      <c r="S243" s="165"/>
      <c r="T243" s="166"/>
      <c r="AT243" s="14" t="s">
        <v>147</v>
      </c>
      <c r="AU243" s="14" t="s">
        <v>84</v>
      </c>
    </row>
    <row r="244" spans="2:65" s="1" customFormat="1" ht="6.9" customHeight="1">
      <c r="B244" s="41"/>
      <c r="C244" s="42"/>
      <c r="D244" s="42"/>
      <c r="E244" s="42"/>
      <c r="F244" s="42"/>
      <c r="G244" s="42"/>
      <c r="H244" s="42"/>
      <c r="I244" s="42"/>
      <c r="J244" s="42"/>
      <c r="K244" s="42"/>
      <c r="L244" s="29"/>
    </row>
  </sheetData>
  <sheetProtection algorithmName="SHA-512" hashValue="OJaHRShOGtGEF9nSfbPeX3fq5lxYNJaesm1M6txfWVlAiTgcLK1v9W60Q2sqxdDQA/grjyLGOVCQ2x/TfEpIBw==" saltValue="XsXU5750KIWwoyjPCQNEATondSkQmudgWxv5V3tWFI6r+rZgUCPoT5qxnaBQuMFtYvPMPOT4kbKJB9DFnov/PQ==" spinCount="100000" sheet="1" objects="1" scenarios="1" formatColumns="0" formatRows="0" autoFilter="0"/>
  <autoFilter ref="C121:K243" xr:uid="{00000000-0009-0000-0000-000002000000}"/>
  <mergeCells count="9">
    <mergeCell ref="E87:H87"/>
    <mergeCell ref="E112:H112"/>
    <mergeCell ref="E114:H114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BM144"/>
  <sheetViews>
    <sheetView showGridLines="0" workbookViewId="0"/>
  </sheetViews>
  <sheetFormatPr defaultRowHeight="14.4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1" width="22.28515625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193"/>
      <c r="M2" s="193"/>
      <c r="N2" s="193"/>
      <c r="O2" s="193"/>
      <c r="P2" s="193"/>
      <c r="Q2" s="193"/>
      <c r="R2" s="193"/>
      <c r="S2" s="193"/>
      <c r="T2" s="193"/>
      <c r="U2" s="193"/>
      <c r="V2" s="193"/>
      <c r="AT2" s="14" t="s">
        <v>90</v>
      </c>
    </row>
    <row r="3" spans="2:46" ht="6.9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84</v>
      </c>
    </row>
    <row r="4" spans="2:46" ht="24.9" customHeight="1">
      <c r="B4" s="17"/>
      <c r="D4" s="18" t="s">
        <v>106</v>
      </c>
      <c r="L4" s="17"/>
      <c r="M4" s="85" t="s">
        <v>10</v>
      </c>
      <c r="AT4" s="14" t="s">
        <v>4</v>
      </c>
    </row>
    <row r="5" spans="2:46" ht="6.9" customHeight="1">
      <c r="B5" s="17"/>
      <c r="L5" s="17"/>
    </row>
    <row r="6" spans="2:46" ht="12" customHeight="1">
      <c r="B6" s="17"/>
      <c r="D6" s="24" t="s">
        <v>16</v>
      </c>
      <c r="L6" s="17"/>
    </row>
    <row r="7" spans="2:46" ht="16.5" customHeight="1">
      <c r="B7" s="17"/>
      <c r="E7" s="208" t="str">
        <f>'Rekapitulace stavby'!K6</f>
        <v>Chodník v ulici Blanická</v>
      </c>
      <c r="F7" s="209"/>
      <c r="G7" s="209"/>
      <c r="H7" s="209"/>
      <c r="L7" s="17"/>
    </row>
    <row r="8" spans="2:46" s="1" customFormat="1" ht="12" customHeight="1">
      <c r="B8" s="29"/>
      <c r="D8" s="24" t="s">
        <v>107</v>
      </c>
      <c r="L8" s="29"/>
    </row>
    <row r="9" spans="2:46" s="1" customFormat="1" ht="30" customHeight="1">
      <c r="B9" s="29"/>
      <c r="E9" s="170" t="s">
        <v>567</v>
      </c>
      <c r="F9" s="210"/>
      <c r="G9" s="210"/>
      <c r="H9" s="210"/>
      <c r="L9" s="29"/>
    </row>
    <row r="10" spans="2:46" s="1" customFormat="1" ht="10.199999999999999">
      <c r="B10" s="29"/>
      <c r="L10" s="29"/>
    </row>
    <row r="11" spans="2:46" s="1" customFormat="1" ht="12" customHeight="1">
      <c r="B11" s="29"/>
      <c r="D11" s="24" t="s">
        <v>18</v>
      </c>
      <c r="F11" s="22" t="s">
        <v>1</v>
      </c>
      <c r="I11" s="24" t="s">
        <v>19</v>
      </c>
      <c r="J11" s="22" t="s">
        <v>1</v>
      </c>
      <c r="L11" s="29"/>
    </row>
    <row r="12" spans="2:46" s="1" customFormat="1" ht="12" customHeight="1">
      <c r="B12" s="29"/>
      <c r="D12" s="24" t="s">
        <v>20</v>
      </c>
      <c r="F12" s="22" t="s">
        <v>21</v>
      </c>
      <c r="I12" s="24" t="s">
        <v>22</v>
      </c>
      <c r="J12" s="49" t="str">
        <f>'Rekapitulace stavby'!AN8</f>
        <v>26. 3. 2025</v>
      </c>
      <c r="L12" s="29"/>
    </row>
    <row r="13" spans="2:46" s="1" customFormat="1" ht="10.8" customHeight="1">
      <c r="B13" s="29"/>
      <c r="L13" s="29"/>
    </row>
    <row r="14" spans="2:46" s="1" customFormat="1" ht="12" customHeight="1">
      <c r="B14" s="29"/>
      <c r="D14" s="24" t="s">
        <v>24</v>
      </c>
      <c r="I14" s="24" t="s">
        <v>25</v>
      </c>
      <c r="J14" s="22" t="str">
        <f>IF('Rekapitulace stavby'!AN10="","",'Rekapitulace stavby'!AN10)</f>
        <v/>
      </c>
      <c r="L14" s="29"/>
    </row>
    <row r="15" spans="2:46" s="1" customFormat="1" ht="18" customHeight="1">
      <c r="B15" s="29"/>
      <c r="E15" s="22" t="str">
        <f>IF('Rekapitulace stavby'!E11="","",'Rekapitulace stavby'!E11)</f>
        <v xml:space="preserve"> </v>
      </c>
      <c r="I15" s="24" t="s">
        <v>27</v>
      </c>
      <c r="J15" s="22" t="str">
        <f>IF('Rekapitulace stavby'!AN11="","",'Rekapitulace stavby'!AN11)</f>
        <v/>
      </c>
      <c r="L15" s="29"/>
    </row>
    <row r="16" spans="2:46" s="1" customFormat="1" ht="6.9" customHeight="1">
      <c r="B16" s="29"/>
      <c r="L16" s="29"/>
    </row>
    <row r="17" spans="2:12" s="1" customFormat="1" ht="12" customHeight="1">
      <c r="B17" s="29"/>
      <c r="D17" s="24" t="s">
        <v>28</v>
      </c>
      <c r="I17" s="24" t="s">
        <v>25</v>
      </c>
      <c r="J17" s="25" t="str">
        <f>'Rekapitulace stavby'!AN13</f>
        <v>Vyplň údaj</v>
      </c>
      <c r="L17" s="29"/>
    </row>
    <row r="18" spans="2:12" s="1" customFormat="1" ht="18" customHeight="1">
      <c r="B18" s="29"/>
      <c r="E18" s="211" t="str">
        <f>'Rekapitulace stavby'!E14</f>
        <v>Vyplň údaj</v>
      </c>
      <c r="F18" s="192"/>
      <c r="G18" s="192"/>
      <c r="H18" s="192"/>
      <c r="I18" s="24" t="s">
        <v>27</v>
      </c>
      <c r="J18" s="25" t="str">
        <f>'Rekapitulace stavby'!AN14</f>
        <v>Vyplň údaj</v>
      </c>
      <c r="L18" s="29"/>
    </row>
    <row r="19" spans="2:12" s="1" customFormat="1" ht="6.9" customHeight="1">
      <c r="B19" s="29"/>
      <c r="L19" s="29"/>
    </row>
    <row r="20" spans="2:12" s="1" customFormat="1" ht="12" customHeight="1">
      <c r="B20" s="29"/>
      <c r="D20" s="24" t="s">
        <v>30</v>
      </c>
      <c r="I20" s="24" t="s">
        <v>25</v>
      </c>
      <c r="J20" s="22" t="str">
        <f>IF('Rekapitulace stavby'!AN16="","",'Rekapitulace stavby'!AN16)</f>
        <v/>
      </c>
      <c r="L20" s="29"/>
    </row>
    <row r="21" spans="2:12" s="1" customFormat="1" ht="18" customHeight="1">
      <c r="B21" s="29"/>
      <c r="E21" s="22" t="str">
        <f>IF('Rekapitulace stavby'!E17="","",'Rekapitulace stavby'!E17)</f>
        <v xml:space="preserve"> </v>
      </c>
      <c r="I21" s="24" t="s">
        <v>27</v>
      </c>
      <c r="J21" s="22" t="str">
        <f>IF('Rekapitulace stavby'!AN17="","",'Rekapitulace stavby'!AN17)</f>
        <v/>
      </c>
      <c r="L21" s="29"/>
    </row>
    <row r="22" spans="2:12" s="1" customFormat="1" ht="6.9" customHeight="1">
      <c r="B22" s="29"/>
      <c r="L22" s="29"/>
    </row>
    <row r="23" spans="2:12" s="1" customFormat="1" ht="12" customHeight="1">
      <c r="B23" s="29"/>
      <c r="D23" s="24" t="s">
        <v>32</v>
      </c>
      <c r="I23" s="24" t="s">
        <v>25</v>
      </c>
      <c r="J23" s="22" t="str">
        <f>IF('Rekapitulace stavby'!AN19="","",'Rekapitulace stavby'!AN19)</f>
        <v/>
      </c>
      <c r="L23" s="29"/>
    </row>
    <row r="24" spans="2:12" s="1" customFormat="1" ht="18" customHeight="1">
      <c r="B24" s="29"/>
      <c r="E24" s="22" t="str">
        <f>IF('Rekapitulace stavby'!E20="","",'Rekapitulace stavby'!E20)</f>
        <v xml:space="preserve"> </v>
      </c>
      <c r="I24" s="24" t="s">
        <v>27</v>
      </c>
      <c r="J24" s="22" t="str">
        <f>IF('Rekapitulace stavby'!AN20="","",'Rekapitulace stavby'!AN20)</f>
        <v/>
      </c>
      <c r="L24" s="29"/>
    </row>
    <row r="25" spans="2:12" s="1" customFormat="1" ht="6.9" customHeight="1">
      <c r="B25" s="29"/>
      <c r="L25" s="29"/>
    </row>
    <row r="26" spans="2:12" s="1" customFormat="1" ht="12" customHeight="1">
      <c r="B26" s="29"/>
      <c r="D26" s="24" t="s">
        <v>33</v>
      </c>
      <c r="L26" s="29"/>
    </row>
    <row r="27" spans="2:12" s="7" customFormat="1" ht="16.5" customHeight="1">
      <c r="B27" s="86"/>
      <c r="E27" s="197" t="s">
        <v>1</v>
      </c>
      <c r="F27" s="197"/>
      <c r="G27" s="197"/>
      <c r="H27" s="197"/>
      <c r="L27" s="86"/>
    </row>
    <row r="28" spans="2:12" s="1" customFormat="1" ht="6.9" customHeight="1">
      <c r="B28" s="29"/>
      <c r="L28" s="29"/>
    </row>
    <row r="29" spans="2:12" s="1" customFormat="1" ht="6.9" customHeight="1">
      <c r="B29" s="29"/>
      <c r="D29" s="50"/>
      <c r="E29" s="50"/>
      <c r="F29" s="50"/>
      <c r="G29" s="50"/>
      <c r="H29" s="50"/>
      <c r="I29" s="50"/>
      <c r="J29" s="50"/>
      <c r="K29" s="50"/>
      <c r="L29" s="29"/>
    </row>
    <row r="30" spans="2:12" s="1" customFormat="1" ht="25.35" customHeight="1">
      <c r="B30" s="29"/>
      <c r="D30" s="87" t="s">
        <v>34</v>
      </c>
      <c r="J30" s="63">
        <f>ROUND(J120, 2)</f>
        <v>0</v>
      </c>
      <c r="L30" s="29"/>
    </row>
    <row r="31" spans="2:12" s="1" customFormat="1" ht="6.9" customHeight="1">
      <c r="B31" s="29"/>
      <c r="D31" s="50"/>
      <c r="E31" s="50"/>
      <c r="F31" s="50"/>
      <c r="G31" s="50"/>
      <c r="H31" s="50"/>
      <c r="I31" s="50"/>
      <c r="J31" s="50"/>
      <c r="K31" s="50"/>
      <c r="L31" s="29"/>
    </row>
    <row r="32" spans="2:12" s="1" customFormat="1" ht="14.4" customHeight="1">
      <c r="B32" s="29"/>
      <c r="F32" s="32" t="s">
        <v>36</v>
      </c>
      <c r="I32" s="32" t="s">
        <v>35</v>
      </c>
      <c r="J32" s="32" t="s">
        <v>37</v>
      </c>
      <c r="L32" s="29"/>
    </row>
    <row r="33" spans="2:12" s="1" customFormat="1" ht="14.4" customHeight="1">
      <c r="B33" s="29"/>
      <c r="D33" s="52" t="s">
        <v>38</v>
      </c>
      <c r="E33" s="24" t="s">
        <v>39</v>
      </c>
      <c r="F33" s="88">
        <f>ROUND((SUM(BE120:BE143)),  2)</f>
        <v>0</v>
      </c>
      <c r="I33" s="89">
        <v>0.21</v>
      </c>
      <c r="J33" s="88">
        <f>ROUND(((SUM(BE120:BE143))*I33),  2)</f>
        <v>0</v>
      </c>
      <c r="L33" s="29"/>
    </row>
    <row r="34" spans="2:12" s="1" customFormat="1" ht="14.4" customHeight="1">
      <c r="B34" s="29"/>
      <c r="E34" s="24" t="s">
        <v>40</v>
      </c>
      <c r="F34" s="88">
        <f>ROUND((SUM(BF120:BF143)),  2)</f>
        <v>0</v>
      </c>
      <c r="I34" s="89">
        <v>0.12</v>
      </c>
      <c r="J34" s="88">
        <f>ROUND(((SUM(BF120:BF143))*I34),  2)</f>
        <v>0</v>
      </c>
      <c r="L34" s="29"/>
    </row>
    <row r="35" spans="2:12" s="1" customFormat="1" ht="14.4" hidden="1" customHeight="1">
      <c r="B35" s="29"/>
      <c r="E35" s="24" t="s">
        <v>41</v>
      </c>
      <c r="F35" s="88">
        <f>ROUND((SUM(BG120:BG143)),  2)</f>
        <v>0</v>
      </c>
      <c r="I35" s="89">
        <v>0.21</v>
      </c>
      <c r="J35" s="88">
        <f>0</f>
        <v>0</v>
      </c>
      <c r="L35" s="29"/>
    </row>
    <row r="36" spans="2:12" s="1" customFormat="1" ht="14.4" hidden="1" customHeight="1">
      <c r="B36" s="29"/>
      <c r="E36" s="24" t="s">
        <v>42</v>
      </c>
      <c r="F36" s="88">
        <f>ROUND((SUM(BH120:BH143)),  2)</f>
        <v>0</v>
      </c>
      <c r="I36" s="89">
        <v>0.12</v>
      </c>
      <c r="J36" s="88">
        <f>0</f>
        <v>0</v>
      </c>
      <c r="L36" s="29"/>
    </row>
    <row r="37" spans="2:12" s="1" customFormat="1" ht="14.4" hidden="1" customHeight="1">
      <c r="B37" s="29"/>
      <c r="E37" s="24" t="s">
        <v>43</v>
      </c>
      <c r="F37" s="88">
        <f>ROUND((SUM(BI120:BI143)),  2)</f>
        <v>0</v>
      </c>
      <c r="I37" s="89">
        <v>0</v>
      </c>
      <c r="J37" s="88">
        <f>0</f>
        <v>0</v>
      </c>
      <c r="L37" s="29"/>
    </row>
    <row r="38" spans="2:12" s="1" customFormat="1" ht="6.9" customHeight="1">
      <c r="B38" s="29"/>
      <c r="L38" s="29"/>
    </row>
    <row r="39" spans="2:12" s="1" customFormat="1" ht="25.35" customHeight="1">
      <c r="B39" s="29"/>
      <c r="C39" s="90"/>
      <c r="D39" s="91" t="s">
        <v>44</v>
      </c>
      <c r="E39" s="54"/>
      <c r="F39" s="54"/>
      <c r="G39" s="92" t="s">
        <v>45</v>
      </c>
      <c r="H39" s="93" t="s">
        <v>46</v>
      </c>
      <c r="I39" s="54"/>
      <c r="J39" s="94">
        <f>SUM(J30:J37)</f>
        <v>0</v>
      </c>
      <c r="K39" s="95"/>
      <c r="L39" s="29"/>
    </row>
    <row r="40" spans="2:12" s="1" customFormat="1" ht="14.4" customHeight="1">
      <c r="B40" s="29"/>
      <c r="L40" s="29"/>
    </row>
    <row r="41" spans="2:12" ht="14.4" customHeight="1">
      <c r="B41" s="17"/>
      <c r="L41" s="17"/>
    </row>
    <row r="42" spans="2:12" ht="14.4" customHeight="1">
      <c r="B42" s="17"/>
      <c r="L42" s="17"/>
    </row>
    <row r="43" spans="2:12" ht="14.4" customHeight="1">
      <c r="B43" s="17"/>
      <c r="L43" s="17"/>
    </row>
    <row r="44" spans="2:12" ht="14.4" customHeight="1">
      <c r="B44" s="17"/>
      <c r="L44" s="17"/>
    </row>
    <row r="45" spans="2:12" ht="14.4" customHeight="1">
      <c r="B45" s="17"/>
      <c r="L45" s="17"/>
    </row>
    <row r="46" spans="2:12" ht="14.4" customHeight="1">
      <c r="B46" s="17"/>
      <c r="L46" s="17"/>
    </row>
    <row r="47" spans="2:12" ht="14.4" customHeight="1">
      <c r="B47" s="17"/>
      <c r="L47" s="17"/>
    </row>
    <row r="48" spans="2:12" ht="14.4" customHeight="1">
      <c r="B48" s="17"/>
      <c r="L48" s="17"/>
    </row>
    <row r="49" spans="2:12" ht="14.4" customHeight="1">
      <c r="B49" s="17"/>
      <c r="L49" s="17"/>
    </row>
    <row r="50" spans="2:12" s="1" customFormat="1" ht="14.4" customHeight="1">
      <c r="B50" s="29"/>
      <c r="D50" s="38" t="s">
        <v>47</v>
      </c>
      <c r="E50" s="39"/>
      <c r="F50" s="39"/>
      <c r="G50" s="38" t="s">
        <v>48</v>
      </c>
      <c r="H50" s="39"/>
      <c r="I50" s="39"/>
      <c r="J50" s="39"/>
      <c r="K50" s="39"/>
      <c r="L50" s="29"/>
    </row>
    <row r="51" spans="2:12" ht="10.199999999999999">
      <c r="B51" s="17"/>
      <c r="L51" s="17"/>
    </row>
    <row r="52" spans="2:12" ht="10.199999999999999">
      <c r="B52" s="17"/>
      <c r="L52" s="17"/>
    </row>
    <row r="53" spans="2:12" ht="10.199999999999999">
      <c r="B53" s="17"/>
      <c r="L53" s="17"/>
    </row>
    <row r="54" spans="2:12" ht="10.199999999999999">
      <c r="B54" s="17"/>
      <c r="L54" s="17"/>
    </row>
    <row r="55" spans="2:12" ht="10.199999999999999">
      <c r="B55" s="17"/>
      <c r="L55" s="17"/>
    </row>
    <row r="56" spans="2:12" ht="10.199999999999999">
      <c r="B56" s="17"/>
      <c r="L56" s="17"/>
    </row>
    <row r="57" spans="2:12" ht="10.199999999999999">
      <c r="B57" s="17"/>
      <c r="L57" s="17"/>
    </row>
    <row r="58" spans="2:12" ht="10.199999999999999">
      <c r="B58" s="17"/>
      <c r="L58" s="17"/>
    </row>
    <row r="59" spans="2:12" ht="10.199999999999999">
      <c r="B59" s="17"/>
      <c r="L59" s="17"/>
    </row>
    <row r="60" spans="2:12" ht="10.199999999999999">
      <c r="B60" s="17"/>
      <c r="L60" s="17"/>
    </row>
    <row r="61" spans="2:12" s="1" customFormat="1" ht="13.2">
      <c r="B61" s="29"/>
      <c r="D61" s="40" t="s">
        <v>49</v>
      </c>
      <c r="E61" s="31"/>
      <c r="F61" s="96" t="s">
        <v>50</v>
      </c>
      <c r="G61" s="40" t="s">
        <v>49</v>
      </c>
      <c r="H61" s="31"/>
      <c r="I61" s="31"/>
      <c r="J61" s="97" t="s">
        <v>50</v>
      </c>
      <c r="K61" s="31"/>
      <c r="L61" s="29"/>
    </row>
    <row r="62" spans="2:12" ht="10.199999999999999">
      <c r="B62" s="17"/>
      <c r="L62" s="17"/>
    </row>
    <row r="63" spans="2:12" ht="10.199999999999999">
      <c r="B63" s="17"/>
      <c r="L63" s="17"/>
    </row>
    <row r="64" spans="2:12" ht="10.199999999999999">
      <c r="B64" s="17"/>
      <c r="L64" s="17"/>
    </row>
    <row r="65" spans="2:12" s="1" customFormat="1" ht="13.2">
      <c r="B65" s="29"/>
      <c r="D65" s="38" t="s">
        <v>51</v>
      </c>
      <c r="E65" s="39"/>
      <c r="F65" s="39"/>
      <c r="G65" s="38" t="s">
        <v>52</v>
      </c>
      <c r="H65" s="39"/>
      <c r="I65" s="39"/>
      <c r="J65" s="39"/>
      <c r="K65" s="39"/>
      <c r="L65" s="29"/>
    </row>
    <row r="66" spans="2:12" ht="10.199999999999999">
      <c r="B66" s="17"/>
      <c r="L66" s="17"/>
    </row>
    <row r="67" spans="2:12" ht="10.199999999999999">
      <c r="B67" s="17"/>
      <c r="L67" s="17"/>
    </row>
    <row r="68" spans="2:12" ht="10.199999999999999">
      <c r="B68" s="17"/>
      <c r="L68" s="17"/>
    </row>
    <row r="69" spans="2:12" ht="10.199999999999999">
      <c r="B69" s="17"/>
      <c r="L69" s="17"/>
    </row>
    <row r="70" spans="2:12" ht="10.199999999999999">
      <c r="B70" s="17"/>
      <c r="L70" s="17"/>
    </row>
    <row r="71" spans="2:12" ht="10.199999999999999">
      <c r="B71" s="17"/>
      <c r="L71" s="17"/>
    </row>
    <row r="72" spans="2:12" ht="10.199999999999999">
      <c r="B72" s="17"/>
      <c r="L72" s="17"/>
    </row>
    <row r="73" spans="2:12" ht="10.199999999999999">
      <c r="B73" s="17"/>
      <c r="L73" s="17"/>
    </row>
    <row r="74" spans="2:12" ht="10.199999999999999">
      <c r="B74" s="17"/>
      <c r="L74" s="17"/>
    </row>
    <row r="75" spans="2:12" ht="10.199999999999999">
      <c r="B75" s="17"/>
      <c r="L75" s="17"/>
    </row>
    <row r="76" spans="2:12" s="1" customFormat="1" ht="13.2">
      <c r="B76" s="29"/>
      <c r="D76" s="40" t="s">
        <v>49</v>
      </c>
      <c r="E76" s="31"/>
      <c r="F76" s="96" t="s">
        <v>50</v>
      </c>
      <c r="G76" s="40" t="s">
        <v>49</v>
      </c>
      <c r="H76" s="31"/>
      <c r="I76" s="31"/>
      <c r="J76" s="97" t="s">
        <v>50</v>
      </c>
      <c r="K76" s="31"/>
      <c r="L76" s="29"/>
    </row>
    <row r="77" spans="2:12" s="1" customFormat="1" ht="14.4" customHeight="1"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29"/>
    </row>
    <row r="81" spans="2:47" s="1" customFormat="1" ht="6.9" customHeight="1"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29"/>
    </row>
    <row r="82" spans="2:47" s="1" customFormat="1" ht="24.9" customHeight="1">
      <c r="B82" s="29"/>
      <c r="C82" s="18" t="s">
        <v>109</v>
      </c>
      <c r="L82" s="29"/>
    </row>
    <row r="83" spans="2:47" s="1" customFormat="1" ht="6.9" customHeight="1">
      <c r="B83" s="29"/>
      <c r="L83" s="29"/>
    </row>
    <row r="84" spans="2:47" s="1" customFormat="1" ht="12" customHeight="1">
      <c r="B84" s="29"/>
      <c r="C84" s="24" t="s">
        <v>16</v>
      </c>
      <c r="L84" s="29"/>
    </row>
    <row r="85" spans="2:47" s="1" customFormat="1" ht="16.5" customHeight="1">
      <c r="B85" s="29"/>
      <c r="E85" s="208" t="str">
        <f>E7</f>
        <v>Chodník v ulici Blanická</v>
      </c>
      <c r="F85" s="209"/>
      <c r="G85" s="209"/>
      <c r="H85" s="209"/>
      <c r="L85" s="29"/>
    </row>
    <row r="86" spans="2:47" s="1" customFormat="1" ht="12" customHeight="1">
      <c r="B86" s="29"/>
      <c r="C86" s="24" t="s">
        <v>107</v>
      </c>
      <c r="L86" s="29"/>
    </row>
    <row r="87" spans="2:47" s="1" customFormat="1" ht="30" customHeight="1">
      <c r="B87" s="29"/>
      <c r="E87" s="170" t="str">
        <f>E9</f>
        <v>202503103 - SO 101.3 Stavbou vyvolané investice na místní komunikaci Blanická</v>
      </c>
      <c r="F87" s="210"/>
      <c r="G87" s="210"/>
      <c r="H87" s="210"/>
      <c r="L87" s="29"/>
    </row>
    <row r="88" spans="2:47" s="1" customFormat="1" ht="6.9" customHeight="1">
      <c r="B88" s="29"/>
      <c r="L88" s="29"/>
    </row>
    <row r="89" spans="2:47" s="1" customFormat="1" ht="12" customHeight="1">
      <c r="B89" s="29"/>
      <c r="C89" s="24" t="s">
        <v>20</v>
      </c>
      <c r="F89" s="22" t="str">
        <f>F12</f>
        <v>Milevsko</v>
      </c>
      <c r="I89" s="24" t="s">
        <v>22</v>
      </c>
      <c r="J89" s="49" t="str">
        <f>IF(J12="","",J12)</f>
        <v>26. 3. 2025</v>
      </c>
      <c r="L89" s="29"/>
    </row>
    <row r="90" spans="2:47" s="1" customFormat="1" ht="6.9" customHeight="1">
      <c r="B90" s="29"/>
      <c r="L90" s="29"/>
    </row>
    <row r="91" spans="2:47" s="1" customFormat="1" ht="15.15" customHeight="1">
      <c r="B91" s="29"/>
      <c r="C91" s="24" t="s">
        <v>24</v>
      </c>
      <c r="F91" s="22" t="str">
        <f>E15</f>
        <v xml:space="preserve"> </v>
      </c>
      <c r="I91" s="24" t="s">
        <v>30</v>
      </c>
      <c r="J91" s="27" t="str">
        <f>E21</f>
        <v xml:space="preserve"> </v>
      </c>
      <c r="L91" s="29"/>
    </row>
    <row r="92" spans="2:47" s="1" customFormat="1" ht="15.15" customHeight="1">
      <c r="B92" s="29"/>
      <c r="C92" s="24" t="s">
        <v>28</v>
      </c>
      <c r="F92" s="22" t="str">
        <f>IF(E18="","",E18)</f>
        <v>Vyplň údaj</v>
      </c>
      <c r="I92" s="24" t="s">
        <v>32</v>
      </c>
      <c r="J92" s="27" t="str">
        <f>E24</f>
        <v xml:space="preserve"> </v>
      </c>
      <c r="L92" s="29"/>
    </row>
    <row r="93" spans="2:47" s="1" customFormat="1" ht="10.35" customHeight="1">
      <c r="B93" s="29"/>
      <c r="L93" s="29"/>
    </row>
    <row r="94" spans="2:47" s="1" customFormat="1" ht="29.25" customHeight="1">
      <c r="B94" s="29"/>
      <c r="C94" s="98" t="s">
        <v>110</v>
      </c>
      <c r="D94" s="90"/>
      <c r="E94" s="90"/>
      <c r="F94" s="90"/>
      <c r="G94" s="90"/>
      <c r="H94" s="90"/>
      <c r="I94" s="90"/>
      <c r="J94" s="99" t="s">
        <v>111</v>
      </c>
      <c r="K94" s="90"/>
      <c r="L94" s="29"/>
    </row>
    <row r="95" spans="2:47" s="1" customFormat="1" ht="10.35" customHeight="1">
      <c r="B95" s="29"/>
      <c r="L95" s="29"/>
    </row>
    <row r="96" spans="2:47" s="1" customFormat="1" ht="22.8" customHeight="1">
      <c r="B96" s="29"/>
      <c r="C96" s="100" t="s">
        <v>112</v>
      </c>
      <c r="J96" s="63">
        <f>J120</f>
        <v>0</v>
      </c>
      <c r="L96" s="29"/>
      <c r="AU96" s="14" t="s">
        <v>113</v>
      </c>
    </row>
    <row r="97" spans="2:12" s="8" customFormat="1" ht="24.9" customHeight="1">
      <c r="B97" s="101"/>
      <c r="D97" s="102" t="s">
        <v>114</v>
      </c>
      <c r="E97" s="103"/>
      <c r="F97" s="103"/>
      <c r="G97" s="103"/>
      <c r="H97" s="103"/>
      <c r="I97" s="103"/>
      <c r="J97" s="104">
        <f>J121</f>
        <v>0</v>
      </c>
      <c r="L97" s="101"/>
    </row>
    <row r="98" spans="2:12" s="9" customFormat="1" ht="19.95" customHeight="1">
      <c r="B98" s="105"/>
      <c r="D98" s="106" t="s">
        <v>115</v>
      </c>
      <c r="E98" s="107"/>
      <c r="F98" s="107"/>
      <c r="G98" s="107"/>
      <c r="H98" s="107"/>
      <c r="I98" s="107"/>
      <c r="J98" s="108">
        <f>J122</f>
        <v>0</v>
      </c>
      <c r="L98" s="105"/>
    </row>
    <row r="99" spans="2:12" s="9" customFormat="1" ht="19.95" customHeight="1">
      <c r="B99" s="105"/>
      <c r="D99" s="106" t="s">
        <v>117</v>
      </c>
      <c r="E99" s="107"/>
      <c r="F99" s="107"/>
      <c r="G99" s="107"/>
      <c r="H99" s="107"/>
      <c r="I99" s="107"/>
      <c r="J99" s="108">
        <f>J137</f>
        <v>0</v>
      </c>
      <c r="L99" s="105"/>
    </row>
    <row r="100" spans="2:12" s="9" customFormat="1" ht="19.95" customHeight="1">
      <c r="B100" s="105"/>
      <c r="D100" s="106" t="s">
        <v>118</v>
      </c>
      <c r="E100" s="107"/>
      <c r="F100" s="107"/>
      <c r="G100" s="107"/>
      <c r="H100" s="107"/>
      <c r="I100" s="107"/>
      <c r="J100" s="108">
        <f>J140</f>
        <v>0</v>
      </c>
      <c r="L100" s="105"/>
    </row>
    <row r="101" spans="2:12" s="1" customFormat="1" ht="21.75" customHeight="1">
      <c r="B101" s="29"/>
      <c r="L101" s="29"/>
    </row>
    <row r="102" spans="2:12" s="1" customFormat="1" ht="6.9" customHeight="1">
      <c r="B102" s="41"/>
      <c r="C102" s="42"/>
      <c r="D102" s="42"/>
      <c r="E102" s="42"/>
      <c r="F102" s="42"/>
      <c r="G102" s="42"/>
      <c r="H102" s="42"/>
      <c r="I102" s="42"/>
      <c r="J102" s="42"/>
      <c r="K102" s="42"/>
      <c r="L102" s="29"/>
    </row>
    <row r="106" spans="2:12" s="1" customFormat="1" ht="6.9" customHeight="1">
      <c r="B106" s="43"/>
      <c r="C106" s="44"/>
      <c r="D106" s="44"/>
      <c r="E106" s="44"/>
      <c r="F106" s="44"/>
      <c r="G106" s="44"/>
      <c r="H106" s="44"/>
      <c r="I106" s="44"/>
      <c r="J106" s="44"/>
      <c r="K106" s="44"/>
      <c r="L106" s="29"/>
    </row>
    <row r="107" spans="2:12" s="1" customFormat="1" ht="24.9" customHeight="1">
      <c r="B107" s="29"/>
      <c r="C107" s="18" t="s">
        <v>123</v>
      </c>
      <c r="L107" s="29"/>
    </row>
    <row r="108" spans="2:12" s="1" customFormat="1" ht="6.9" customHeight="1">
      <c r="B108" s="29"/>
      <c r="L108" s="29"/>
    </row>
    <row r="109" spans="2:12" s="1" customFormat="1" ht="12" customHeight="1">
      <c r="B109" s="29"/>
      <c r="C109" s="24" t="s">
        <v>16</v>
      </c>
      <c r="L109" s="29"/>
    </row>
    <row r="110" spans="2:12" s="1" customFormat="1" ht="16.5" customHeight="1">
      <c r="B110" s="29"/>
      <c r="E110" s="208" t="str">
        <f>E7</f>
        <v>Chodník v ulici Blanická</v>
      </c>
      <c r="F110" s="209"/>
      <c r="G110" s="209"/>
      <c r="H110" s="209"/>
      <c r="L110" s="29"/>
    </row>
    <row r="111" spans="2:12" s="1" customFormat="1" ht="12" customHeight="1">
      <c r="B111" s="29"/>
      <c r="C111" s="24" t="s">
        <v>107</v>
      </c>
      <c r="L111" s="29"/>
    </row>
    <row r="112" spans="2:12" s="1" customFormat="1" ht="30" customHeight="1">
      <c r="B112" s="29"/>
      <c r="E112" s="170" t="str">
        <f>E9</f>
        <v>202503103 - SO 101.3 Stavbou vyvolané investice na místní komunikaci Blanická</v>
      </c>
      <c r="F112" s="210"/>
      <c r="G112" s="210"/>
      <c r="H112" s="210"/>
      <c r="L112" s="29"/>
    </row>
    <row r="113" spans="2:65" s="1" customFormat="1" ht="6.9" customHeight="1">
      <c r="B113" s="29"/>
      <c r="L113" s="29"/>
    </row>
    <row r="114" spans="2:65" s="1" customFormat="1" ht="12" customHeight="1">
      <c r="B114" s="29"/>
      <c r="C114" s="24" t="s">
        <v>20</v>
      </c>
      <c r="F114" s="22" t="str">
        <f>F12</f>
        <v>Milevsko</v>
      </c>
      <c r="I114" s="24" t="s">
        <v>22</v>
      </c>
      <c r="J114" s="49" t="str">
        <f>IF(J12="","",J12)</f>
        <v>26. 3. 2025</v>
      </c>
      <c r="L114" s="29"/>
    </row>
    <row r="115" spans="2:65" s="1" customFormat="1" ht="6.9" customHeight="1">
      <c r="B115" s="29"/>
      <c r="L115" s="29"/>
    </row>
    <row r="116" spans="2:65" s="1" customFormat="1" ht="15.15" customHeight="1">
      <c r="B116" s="29"/>
      <c r="C116" s="24" t="s">
        <v>24</v>
      </c>
      <c r="F116" s="22" t="str">
        <f>E15</f>
        <v xml:space="preserve"> </v>
      </c>
      <c r="I116" s="24" t="s">
        <v>30</v>
      </c>
      <c r="J116" s="27" t="str">
        <f>E21</f>
        <v xml:space="preserve"> </v>
      </c>
      <c r="L116" s="29"/>
    </row>
    <row r="117" spans="2:65" s="1" customFormat="1" ht="15.15" customHeight="1">
      <c r="B117" s="29"/>
      <c r="C117" s="24" t="s">
        <v>28</v>
      </c>
      <c r="F117" s="22" t="str">
        <f>IF(E18="","",E18)</f>
        <v>Vyplň údaj</v>
      </c>
      <c r="I117" s="24" t="s">
        <v>32</v>
      </c>
      <c r="J117" s="27" t="str">
        <f>E24</f>
        <v xml:space="preserve"> </v>
      </c>
      <c r="L117" s="29"/>
    </row>
    <row r="118" spans="2:65" s="1" customFormat="1" ht="10.35" customHeight="1">
      <c r="B118" s="29"/>
      <c r="L118" s="29"/>
    </row>
    <row r="119" spans="2:65" s="10" customFormat="1" ht="29.25" customHeight="1">
      <c r="B119" s="109"/>
      <c r="C119" s="110" t="s">
        <v>124</v>
      </c>
      <c r="D119" s="111" t="s">
        <v>59</v>
      </c>
      <c r="E119" s="111" t="s">
        <v>55</v>
      </c>
      <c r="F119" s="111" t="s">
        <v>56</v>
      </c>
      <c r="G119" s="111" t="s">
        <v>125</v>
      </c>
      <c r="H119" s="111" t="s">
        <v>126</v>
      </c>
      <c r="I119" s="111" t="s">
        <v>127</v>
      </c>
      <c r="J119" s="111" t="s">
        <v>111</v>
      </c>
      <c r="K119" s="112" t="s">
        <v>128</v>
      </c>
      <c r="L119" s="109"/>
      <c r="M119" s="56" t="s">
        <v>1</v>
      </c>
      <c r="N119" s="57" t="s">
        <v>38</v>
      </c>
      <c r="O119" s="57" t="s">
        <v>129</v>
      </c>
      <c r="P119" s="57" t="s">
        <v>130</v>
      </c>
      <c r="Q119" s="57" t="s">
        <v>131</v>
      </c>
      <c r="R119" s="57" t="s">
        <v>132</v>
      </c>
      <c r="S119" s="57" t="s">
        <v>133</v>
      </c>
      <c r="T119" s="58" t="s">
        <v>134</v>
      </c>
    </row>
    <row r="120" spans="2:65" s="1" customFormat="1" ht="22.8" customHeight="1">
      <c r="B120" s="29"/>
      <c r="C120" s="61" t="s">
        <v>135</v>
      </c>
      <c r="J120" s="113">
        <f>BK120</f>
        <v>0</v>
      </c>
      <c r="L120" s="29"/>
      <c r="M120" s="59"/>
      <c r="N120" s="50"/>
      <c r="O120" s="50"/>
      <c r="P120" s="114">
        <f>P121</f>
        <v>0</v>
      </c>
      <c r="Q120" s="50"/>
      <c r="R120" s="114">
        <f>R121</f>
        <v>136.621295</v>
      </c>
      <c r="S120" s="50"/>
      <c r="T120" s="115">
        <f>T121</f>
        <v>0</v>
      </c>
      <c r="AT120" s="14" t="s">
        <v>73</v>
      </c>
      <c r="AU120" s="14" t="s">
        <v>113</v>
      </c>
      <c r="BK120" s="116">
        <f>BK121</f>
        <v>0</v>
      </c>
    </row>
    <row r="121" spans="2:65" s="11" customFormat="1" ht="25.95" customHeight="1">
      <c r="B121" s="117"/>
      <c r="D121" s="118" t="s">
        <v>73</v>
      </c>
      <c r="E121" s="119" t="s">
        <v>136</v>
      </c>
      <c r="F121" s="119" t="s">
        <v>137</v>
      </c>
      <c r="I121" s="120"/>
      <c r="J121" s="121">
        <f>BK121</f>
        <v>0</v>
      </c>
      <c r="L121" s="117"/>
      <c r="M121" s="122"/>
      <c r="P121" s="123">
        <f>P122+P137+P140</f>
        <v>0</v>
      </c>
      <c r="R121" s="123">
        <f>R122+R137+R140</f>
        <v>136.621295</v>
      </c>
      <c r="T121" s="124">
        <f>T122+T137+T140</f>
        <v>0</v>
      </c>
      <c r="AR121" s="118" t="s">
        <v>82</v>
      </c>
      <c r="AT121" s="125" t="s">
        <v>73</v>
      </c>
      <c r="AU121" s="125" t="s">
        <v>74</v>
      </c>
      <c r="AY121" s="118" t="s">
        <v>138</v>
      </c>
      <c r="BK121" s="126">
        <f>BK122+BK137+BK140</f>
        <v>0</v>
      </c>
    </row>
    <row r="122" spans="2:65" s="11" customFormat="1" ht="22.8" customHeight="1">
      <c r="B122" s="117"/>
      <c r="D122" s="118" t="s">
        <v>73</v>
      </c>
      <c r="E122" s="127" t="s">
        <v>82</v>
      </c>
      <c r="F122" s="127" t="s">
        <v>139</v>
      </c>
      <c r="I122" s="120"/>
      <c r="J122" s="128">
        <f>BK122</f>
        <v>0</v>
      </c>
      <c r="L122" s="117"/>
      <c r="M122" s="122"/>
      <c r="P122" s="123">
        <f>SUM(P123:P136)</f>
        <v>0</v>
      </c>
      <c r="R122" s="123">
        <f>SUM(R123:R136)</f>
        <v>133.09560500000001</v>
      </c>
      <c r="T122" s="124">
        <f>SUM(T123:T136)</f>
        <v>0</v>
      </c>
      <c r="AR122" s="118" t="s">
        <v>82</v>
      </c>
      <c r="AT122" s="125" t="s">
        <v>73</v>
      </c>
      <c r="AU122" s="125" t="s">
        <v>82</v>
      </c>
      <c r="AY122" s="118" t="s">
        <v>138</v>
      </c>
      <c r="BK122" s="126">
        <f>SUM(BK123:BK136)</f>
        <v>0</v>
      </c>
    </row>
    <row r="123" spans="2:65" s="1" customFormat="1" ht="24.15" customHeight="1">
      <c r="B123" s="29"/>
      <c r="C123" s="129" t="s">
        <v>82</v>
      </c>
      <c r="D123" s="129" t="s">
        <v>140</v>
      </c>
      <c r="E123" s="130" t="s">
        <v>568</v>
      </c>
      <c r="F123" s="131" t="s">
        <v>569</v>
      </c>
      <c r="G123" s="132" t="s">
        <v>143</v>
      </c>
      <c r="H123" s="133">
        <v>507</v>
      </c>
      <c r="I123" s="134"/>
      <c r="J123" s="135">
        <f>ROUND(I123*H123,2)</f>
        <v>0</v>
      </c>
      <c r="K123" s="131" t="s">
        <v>144</v>
      </c>
      <c r="L123" s="29"/>
      <c r="M123" s="136" t="s">
        <v>1</v>
      </c>
      <c r="N123" s="137" t="s">
        <v>39</v>
      </c>
      <c r="P123" s="138">
        <f>O123*H123</f>
        <v>0</v>
      </c>
      <c r="Q123" s="138">
        <v>0</v>
      </c>
      <c r="R123" s="138">
        <f>Q123*H123</f>
        <v>0</v>
      </c>
      <c r="S123" s="138">
        <v>0</v>
      </c>
      <c r="T123" s="139">
        <f>S123*H123</f>
        <v>0</v>
      </c>
      <c r="AR123" s="140" t="s">
        <v>145</v>
      </c>
      <c r="AT123" s="140" t="s">
        <v>140</v>
      </c>
      <c r="AU123" s="140" t="s">
        <v>84</v>
      </c>
      <c r="AY123" s="14" t="s">
        <v>138</v>
      </c>
      <c r="BE123" s="141">
        <f>IF(N123="základní",J123,0)</f>
        <v>0</v>
      </c>
      <c r="BF123" s="141">
        <f>IF(N123="snížená",J123,0)</f>
        <v>0</v>
      </c>
      <c r="BG123" s="141">
        <f>IF(N123="zákl. přenesená",J123,0)</f>
        <v>0</v>
      </c>
      <c r="BH123" s="141">
        <f>IF(N123="sníž. přenesená",J123,0)</f>
        <v>0</v>
      </c>
      <c r="BI123" s="141">
        <f>IF(N123="nulová",J123,0)</f>
        <v>0</v>
      </c>
      <c r="BJ123" s="14" t="s">
        <v>82</v>
      </c>
      <c r="BK123" s="141">
        <f>ROUND(I123*H123,2)</f>
        <v>0</v>
      </c>
      <c r="BL123" s="14" t="s">
        <v>145</v>
      </c>
      <c r="BM123" s="140" t="s">
        <v>570</v>
      </c>
    </row>
    <row r="124" spans="2:65" s="1" customFormat="1" ht="19.2">
      <c r="B124" s="29"/>
      <c r="D124" s="142" t="s">
        <v>147</v>
      </c>
      <c r="F124" s="143" t="s">
        <v>571</v>
      </c>
      <c r="I124" s="144"/>
      <c r="L124" s="29"/>
      <c r="M124" s="145"/>
      <c r="T124" s="53"/>
      <c r="AT124" s="14" t="s">
        <v>147</v>
      </c>
      <c r="AU124" s="14" t="s">
        <v>84</v>
      </c>
    </row>
    <row r="125" spans="2:65" s="1" customFormat="1" ht="16.5" customHeight="1">
      <c r="B125" s="29"/>
      <c r="C125" s="154" t="s">
        <v>84</v>
      </c>
      <c r="D125" s="154" t="s">
        <v>228</v>
      </c>
      <c r="E125" s="155" t="s">
        <v>572</v>
      </c>
      <c r="F125" s="156" t="s">
        <v>573</v>
      </c>
      <c r="G125" s="157" t="s">
        <v>193</v>
      </c>
      <c r="H125" s="158">
        <v>133.08799999999999</v>
      </c>
      <c r="I125" s="159"/>
      <c r="J125" s="160">
        <f>ROUND(I125*H125,2)</f>
        <v>0</v>
      </c>
      <c r="K125" s="156" t="s">
        <v>144</v>
      </c>
      <c r="L125" s="161"/>
      <c r="M125" s="162" t="s">
        <v>1</v>
      </c>
      <c r="N125" s="163" t="s">
        <v>39</v>
      </c>
      <c r="P125" s="138">
        <f>O125*H125</f>
        <v>0</v>
      </c>
      <c r="Q125" s="138">
        <v>1</v>
      </c>
      <c r="R125" s="138">
        <f>Q125*H125</f>
        <v>133.08799999999999</v>
      </c>
      <c r="S125" s="138">
        <v>0</v>
      </c>
      <c r="T125" s="139">
        <f>S125*H125</f>
        <v>0</v>
      </c>
      <c r="AR125" s="140" t="s">
        <v>190</v>
      </c>
      <c r="AT125" s="140" t="s">
        <v>228</v>
      </c>
      <c r="AU125" s="140" t="s">
        <v>84</v>
      </c>
      <c r="AY125" s="14" t="s">
        <v>138</v>
      </c>
      <c r="BE125" s="141">
        <f>IF(N125="základní",J125,0)</f>
        <v>0</v>
      </c>
      <c r="BF125" s="141">
        <f>IF(N125="snížená",J125,0)</f>
        <v>0</v>
      </c>
      <c r="BG125" s="141">
        <f>IF(N125="zákl. přenesená",J125,0)</f>
        <v>0</v>
      </c>
      <c r="BH125" s="141">
        <f>IF(N125="sníž. přenesená",J125,0)</f>
        <v>0</v>
      </c>
      <c r="BI125" s="141">
        <f>IF(N125="nulová",J125,0)</f>
        <v>0</v>
      </c>
      <c r="BJ125" s="14" t="s">
        <v>82</v>
      </c>
      <c r="BK125" s="141">
        <f>ROUND(I125*H125,2)</f>
        <v>0</v>
      </c>
      <c r="BL125" s="14" t="s">
        <v>145</v>
      </c>
      <c r="BM125" s="140" t="s">
        <v>574</v>
      </c>
    </row>
    <row r="126" spans="2:65" s="1" customFormat="1" ht="10.199999999999999">
      <c r="B126" s="29"/>
      <c r="D126" s="142" t="s">
        <v>147</v>
      </c>
      <c r="F126" s="143" t="s">
        <v>573</v>
      </c>
      <c r="I126" s="144"/>
      <c r="L126" s="29"/>
      <c r="M126" s="145"/>
      <c r="T126" s="53"/>
      <c r="AT126" s="14" t="s">
        <v>147</v>
      </c>
      <c r="AU126" s="14" t="s">
        <v>84</v>
      </c>
    </row>
    <row r="127" spans="2:65" s="12" customFormat="1" ht="10.199999999999999">
      <c r="B127" s="147"/>
      <c r="D127" s="142" t="s">
        <v>151</v>
      </c>
      <c r="E127" s="148" t="s">
        <v>1</v>
      </c>
      <c r="F127" s="149" t="s">
        <v>575</v>
      </c>
      <c r="H127" s="150">
        <v>133.08799999999999</v>
      </c>
      <c r="I127" s="151"/>
      <c r="L127" s="147"/>
      <c r="M127" s="152"/>
      <c r="T127" s="153"/>
      <c r="AT127" s="148" t="s">
        <v>151</v>
      </c>
      <c r="AU127" s="148" t="s">
        <v>84</v>
      </c>
      <c r="AV127" s="12" t="s">
        <v>84</v>
      </c>
      <c r="AW127" s="12" t="s">
        <v>31</v>
      </c>
      <c r="AX127" s="12" t="s">
        <v>82</v>
      </c>
      <c r="AY127" s="148" t="s">
        <v>138</v>
      </c>
    </row>
    <row r="128" spans="2:65" s="1" customFormat="1" ht="24.15" customHeight="1">
      <c r="B128" s="29"/>
      <c r="C128" s="129" t="s">
        <v>159</v>
      </c>
      <c r="D128" s="129" t="s">
        <v>140</v>
      </c>
      <c r="E128" s="130" t="s">
        <v>576</v>
      </c>
      <c r="F128" s="131" t="s">
        <v>577</v>
      </c>
      <c r="G128" s="132" t="s">
        <v>143</v>
      </c>
      <c r="H128" s="133">
        <v>507</v>
      </c>
      <c r="I128" s="134"/>
      <c r="J128" s="135">
        <f>ROUND(I128*H128,2)</f>
        <v>0</v>
      </c>
      <c r="K128" s="131" t="s">
        <v>578</v>
      </c>
      <c r="L128" s="29"/>
      <c r="M128" s="136" t="s">
        <v>1</v>
      </c>
      <c r="N128" s="137" t="s">
        <v>39</v>
      </c>
      <c r="P128" s="138">
        <f>O128*H128</f>
        <v>0</v>
      </c>
      <c r="Q128" s="138">
        <v>0</v>
      </c>
      <c r="R128" s="138">
        <f>Q128*H128</f>
        <v>0</v>
      </c>
      <c r="S128" s="138">
        <v>0</v>
      </c>
      <c r="T128" s="139">
        <f>S128*H128</f>
        <v>0</v>
      </c>
      <c r="AR128" s="140" t="s">
        <v>145</v>
      </c>
      <c r="AT128" s="140" t="s">
        <v>140</v>
      </c>
      <c r="AU128" s="140" t="s">
        <v>84</v>
      </c>
      <c r="AY128" s="14" t="s">
        <v>138</v>
      </c>
      <c r="BE128" s="141">
        <f>IF(N128="základní",J128,0)</f>
        <v>0</v>
      </c>
      <c r="BF128" s="141">
        <f>IF(N128="snížená",J128,0)</f>
        <v>0</v>
      </c>
      <c r="BG128" s="141">
        <f>IF(N128="zákl. přenesená",J128,0)</f>
        <v>0</v>
      </c>
      <c r="BH128" s="141">
        <f>IF(N128="sníž. přenesená",J128,0)</f>
        <v>0</v>
      </c>
      <c r="BI128" s="141">
        <f>IF(N128="nulová",J128,0)</f>
        <v>0</v>
      </c>
      <c r="BJ128" s="14" t="s">
        <v>82</v>
      </c>
      <c r="BK128" s="141">
        <f>ROUND(I128*H128,2)</f>
        <v>0</v>
      </c>
      <c r="BL128" s="14" t="s">
        <v>145</v>
      </c>
      <c r="BM128" s="140" t="s">
        <v>579</v>
      </c>
    </row>
    <row r="129" spans="2:65" s="1" customFormat="1" ht="28.8">
      <c r="B129" s="29"/>
      <c r="D129" s="142" t="s">
        <v>147</v>
      </c>
      <c r="F129" s="143" t="s">
        <v>580</v>
      </c>
      <c r="I129" s="144"/>
      <c r="L129" s="29"/>
      <c r="M129" s="145"/>
      <c r="T129" s="53"/>
      <c r="AT129" s="14" t="s">
        <v>147</v>
      </c>
      <c r="AU129" s="14" t="s">
        <v>84</v>
      </c>
    </row>
    <row r="130" spans="2:65" s="12" customFormat="1" ht="10.199999999999999">
      <c r="B130" s="147"/>
      <c r="D130" s="142" t="s">
        <v>151</v>
      </c>
      <c r="E130" s="148" t="s">
        <v>1</v>
      </c>
      <c r="F130" s="149" t="s">
        <v>581</v>
      </c>
      <c r="H130" s="150">
        <v>507</v>
      </c>
      <c r="I130" s="151"/>
      <c r="L130" s="147"/>
      <c r="M130" s="152"/>
      <c r="T130" s="153"/>
      <c r="AT130" s="148" t="s">
        <v>151</v>
      </c>
      <c r="AU130" s="148" t="s">
        <v>84</v>
      </c>
      <c r="AV130" s="12" t="s">
        <v>84</v>
      </c>
      <c r="AW130" s="12" t="s">
        <v>31</v>
      </c>
      <c r="AX130" s="12" t="s">
        <v>82</v>
      </c>
      <c r="AY130" s="148" t="s">
        <v>138</v>
      </c>
    </row>
    <row r="131" spans="2:65" s="1" customFormat="1" ht="16.5" customHeight="1">
      <c r="B131" s="29"/>
      <c r="C131" s="154" t="s">
        <v>145</v>
      </c>
      <c r="D131" s="154" t="s">
        <v>228</v>
      </c>
      <c r="E131" s="155" t="s">
        <v>582</v>
      </c>
      <c r="F131" s="156" t="s">
        <v>583</v>
      </c>
      <c r="G131" s="157" t="s">
        <v>584</v>
      </c>
      <c r="H131" s="158">
        <v>7.6050000000000004</v>
      </c>
      <c r="I131" s="159"/>
      <c r="J131" s="160">
        <f>ROUND(I131*H131,2)</f>
        <v>0</v>
      </c>
      <c r="K131" s="156" t="s">
        <v>578</v>
      </c>
      <c r="L131" s="161"/>
      <c r="M131" s="162" t="s">
        <v>1</v>
      </c>
      <c r="N131" s="163" t="s">
        <v>39</v>
      </c>
      <c r="P131" s="138">
        <f>O131*H131</f>
        <v>0</v>
      </c>
      <c r="Q131" s="138">
        <v>1E-3</v>
      </c>
      <c r="R131" s="138">
        <f>Q131*H131</f>
        <v>7.6050000000000006E-3</v>
      </c>
      <c r="S131" s="138">
        <v>0</v>
      </c>
      <c r="T131" s="139">
        <f>S131*H131</f>
        <v>0</v>
      </c>
      <c r="AR131" s="140" t="s">
        <v>190</v>
      </c>
      <c r="AT131" s="140" t="s">
        <v>228</v>
      </c>
      <c r="AU131" s="140" t="s">
        <v>84</v>
      </c>
      <c r="AY131" s="14" t="s">
        <v>138</v>
      </c>
      <c r="BE131" s="141">
        <f>IF(N131="základní",J131,0)</f>
        <v>0</v>
      </c>
      <c r="BF131" s="141">
        <f>IF(N131="snížená",J131,0)</f>
        <v>0</v>
      </c>
      <c r="BG131" s="141">
        <f>IF(N131="zákl. přenesená",J131,0)</f>
        <v>0</v>
      </c>
      <c r="BH131" s="141">
        <f>IF(N131="sníž. přenesená",J131,0)</f>
        <v>0</v>
      </c>
      <c r="BI131" s="141">
        <f>IF(N131="nulová",J131,0)</f>
        <v>0</v>
      </c>
      <c r="BJ131" s="14" t="s">
        <v>82</v>
      </c>
      <c r="BK131" s="141">
        <f>ROUND(I131*H131,2)</f>
        <v>0</v>
      </c>
      <c r="BL131" s="14" t="s">
        <v>145</v>
      </c>
      <c r="BM131" s="140" t="s">
        <v>585</v>
      </c>
    </row>
    <row r="132" spans="2:65" s="1" customFormat="1" ht="10.199999999999999">
      <c r="B132" s="29"/>
      <c r="D132" s="142" t="s">
        <v>147</v>
      </c>
      <c r="F132" s="143" t="s">
        <v>583</v>
      </c>
      <c r="I132" s="144"/>
      <c r="L132" s="29"/>
      <c r="M132" s="145"/>
      <c r="T132" s="53"/>
      <c r="AT132" s="14" t="s">
        <v>147</v>
      </c>
      <c r="AU132" s="14" t="s">
        <v>84</v>
      </c>
    </row>
    <row r="133" spans="2:65" s="12" customFormat="1" ht="10.199999999999999">
      <c r="B133" s="147"/>
      <c r="D133" s="142" t="s">
        <v>151</v>
      </c>
      <c r="F133" s="149" t="s">
        <v>586</v>
      </c>
      <c r="H133" s="150">
        <v>7.6050000000000004</v>
      </c>
      <c r="I133" s="151"/>
      <c r="L133" s="147"/>
      <c r="M133" s="152"/>
      <c r="T133" s="153"/>
      <c r="AT133" s="148" t="s">
        <v>151</v>
      </c>
      <c r="AU133" s="148" t="s">
        <v>84</v>
      </c>
      <c r="AV133" s="12" t="s">
        <v>84</v>
      </c>
      <c r="AW133" s="12" t="s">
        <v>4</v>
      </c>
      <c r="AX133" s="12" t="s">
        <v>82</v>
      </c>
      <c r="AY133" s="148" t="s">
        <v>138</v>
      </c>
    </row>
    <row r="134" spans="2:65" s="1" customFormat="1" ht="16.5" customHeight="1">
      <c r="B134" s="29"/>
      <c r="C134" s="154" t="s">
        <v>172</v>
      </c>
      <c r="D134" s="154" t="s">
        <v>228</v>
      </c>
      <c r="E134" s="155" t="s">
        <v>587</v>
      </c>
      <c r="F134" s="156" t="s">
        <v>588</v>
      </c>
      <c r="G134" s="157" t="s">
        <v>584</v>
      </c>
      <c r="H134" s="158">
        <v>101.4</v>
      </c>
      <c r="I134" s="159"/>
      <c r="J134" s="160">
        <f>ROUND(I134*H134,2)</f>
        <v>0</v>
      </c>
      <c r="K134" s="156" t="s">
        <v>1</v>
      </c>
      <c r="L134" s="161"/>
      <c r="M134" s="162" t="s">
        <v>1</v>
      </c>
      <c r="N134" s="163" t="s">
        <v>39</v>
      </c>
      <c r="P134" s="138">
        <f>O134*H134</f>
        <v>0</v>
      </c>
      <c r="Q134" s="138">
        <v>0</v>
      </c>
      <c r="R134" s="138">
        <f>Q134*H134</f>
        <v>0</v>
      </c>
      <c r="S134" s="138">
        <v>0</v>
      </c>
      <c r="T134" s="139">
        <f>S134*H134</f>
        <v>0</v>
      </c>
      <c r="AR134" s="140" t="s">
        <v>190</v>
      </c>
      <c r="AT134" s="140" t="s">
        <v>228</v>
      </c>
      <c r="AU134" s="140" t="s">
        <v>84</v>
      </c>
      <c r="AY134" s="14" t="s">
        <v>138</v>
      </c>
      <c r="BE134" s="141">
        <f>IF(N134="základní",J134,0)</f>
        <v>0</v>
      </c>
      <c r="BF134" s="141">
        <f>IF(N134="snížená",J134,0)</f>
        <v>0</v>
      </c>
      <c r="BG134" s="141">
        <f>IF(N134="zákl. přenesená",J134,0)</f>
        <v>0</v>
      </c>
      <c r="BH134" s="141">
        <f>IF(N134="sníž. přenesená",J134,0)</f>
        <v>0</v>
      </c>
      <c r="BI134" s="141">
        <f>IF(N134="nulová",J134,0)</f>
        <v>0</v>
      </c>
      <c r="BJ134" s="14" t="s">
        <v>82</v>
      </c>
      <c r="BK134" s="141">
        <f>ROUND(I134*H134,2)</f>
        <v>0</v>
      </c>
      <c r="BL134" s="14" t="s">
        <v>145</v>
      </c>
      <c r="BM134" s="140" t="s">
        <v>589</v>
      </c>
    </row>
    <row r="135" spans="2:65" s="1" customFormat="1" ht="10.199999999999999">
      <c r="B135" s="29"/>
      <c r="D135" s="142" t="s">
        <v>147</v>
      </c>
      <c r="F135" s="143" t="s">
        <v>590</v>
      </c>
      <c r="I135" s="144"/>
      <c r="L135" s="29"/>
      <c r="M135" s="145"/>
      <c r="T135" s="53"/>
      <c r="AT135" s="14" t="s">
        <v>147</v>
      </c>
      <c r="AU135" s="14" t="s">
        <v>84</v>
      </c>
    </row>
    <row r="136" spans="2:65" s="12" customFormat="1" ht="10.199999999999999">
      <c r="B136" s="147"/>
      <c r="D136" s="142" t="s">
        <v>151</v>
      </c>
      <c r="E136" s="148" t="s">
        <v>1</v>
      </c>
      <c r="F136" s="149" t="s">
        <v>591</v>
      </c>
      <c r="H136" s="150">
        <v>101.4</v>
      </c>
      <c r="I136" s="151"/>
      <c r="L136" s="147"/>
      <c r="M136" s="152"/>
      <c r="T136" s="153"/>
      <c r="AT136" s="148" t="s">
        <v>151</v>
      </c>
      <c r="AU136" s="148" t="s">
        <v>84</v>
      </c>
      <c r="AV136" s="12" t="s">
        <v>84</v>
      </c>
      <c r="AW136" s="12" t="s">
        <v>31</v>
      </c>
      <c r="AX136" s="12" t="s">
        <v>82</v>
      </c>
      <c r="AY136" s="148" t="s">
        <v>138</v>
      </c>
    </row>
    <row r="137" spans="2:65" s="11" customFormat="1" ht="22.8" customHeight="1">
      <c r="B137" s="117"/>
      <c r="D137" s="118" t="s">
        <v>73</v>
      </c>
      <c r="E137" s="127" t="s">
        <v>159</v>
      </c>
      <c r="F137" s="127" t="s">
        <v>221</v>
      </c>
      <c r="I137" s="120"/>
      <c r="J137" s="128">
        <f>BK137</f>
        <v>0</v>
      </c>
      <c r="L137" s="117"/>
      <c r="M137" s="122"/>
      <c r="P137" s="123">
        <f>SUM(P138:P139)</f>
        <v>0</v>
      </c>
      <c r="R137" s="123">
        <f>SUM(R138:R139)</f>
        <v>0.37269000000000002</v>
      </c>
      <c r="T137" s="124">
        <f>SUM(T138:T139)</f>
        <v>0</v>
      </c>
      <c r="AR137" s="118" t="s">
        <v>82</v>
      </c>
      <c r="AT137" s="125" t="s">
        <v>73</v>
      </c>
      <c r="AU137" s="125" t="s">
        <v>82</v>
      </c>
      <c r="AY137" s="118" t="s">
        <v>138</v>
      </c>
      <c r="BK137" s="126">
        <f>SUM(BK138:BK139)</f>
        <v>0</v>
      </c>
    </row>
    <row r="138" spans="2:65" s="1" customFormat="1" ht="24.15" customHeight="1">
      <c r="B138" s="29"/>
      <c r="C138" s="129" t="s">
        <v>179</v>
      </c>
      <c r="D138" s="129" t="s">
        <v>140</v>
      </c>
      <c r="E138" s="130" t="s">
        <v>592</v>
      </c>
      <c r="F138" s="131" t="s">
        <v>593</v>
      </c>
      <c r="G138" s="132" t="s">
        <v>168</v>
      </c>
      <c r="H138" s="133">
        <v>9</v>
      </c>
      <c r="I138" s="134"/>
      <c r="J138" s="135">
        <f>ROUND(I138*H138,2)</f>
        <v>0</v>
      </c>
      <c r="K138" s="131" t="s">
        <v>144</v>
      </c>
      <c r="L138" s="29"/>
      <c r="M138" s="136" t="s">
        <v>1</v>
      </c>
      <c r="N138" s="137" t="s">
        <v>39</v>
      </c>
      <c r="P138" s="138">
        <f>O138*H138</f>
        <v>0</v>
      </c>
      <c r="Q138" s="138">
        <v>4.1410000000000002E-2</v>
      </c>
      <c r="R138" s="138">
        <f>Q138*H138</f>
        <v>0.37269000000000002</v>
      </c>
      <c r="S138" s="138">
        <v>0</v>
      </c>
      <c r="T138" s="139">
        <f>S138*H138</f>
        <v>0</v>
      </c>
      <c r="AR138" s="140" t="s">
        <v>145</v>
      </c>
      <c r="AT138" s="140" t="s">
        <v>140</v>
      </c>
      <c r="AU138" s="140" t="s">
        <v>84</v>
      </c>
      <c r="AY138" s="14" t="s">
        <v>138</v>
      </c>
      <c r="BE138" s="141">
        <f>IF(N138="základní",J138,0)</f>
        <v>0</v>
      </c>
      <c r="BF138" s="141">
        <f>IF(N138="snížená",J138,0)</f>
        <v>0</v>
      </c>
      <c r="BG138" s="141">
        <f>IF(N138="zákl. přenesená",J138,0)</f>
        <v>0</v>
      </c>
      <c r="BH138" s="141">
        <f>IF(N138="sníž. přenesená",J138,0)</f>
        <v>0</v>
      </c>
      <c r="BI138" s="141">
        <f>IF(N138="nulová",J138,0)</f>
        <v>0</v>
      </c>
      <c r="BJ138" s="14" t="s">
        <v>82</v>
      </c>
      <c r="BK138" s="141">
        <f>ROUND(I138*H138,2)</f>
        <v>0</v>
      </c>
      <c r="BL138" s="14" t="s">
        <v>145</v>
      </c>
      <c r="BM138" s="140" t="s">
        <v>594</v>
      </c>
    </row>
    <row r="139" spans="2:65" s="1" customFormat="1" ht="38.4">
      <c r="B139" s="29"/>
      <c r="D139" s="142" t="s">
        <v>147</v>
      </c>
      <c r="F139" s="143" t="s">
        <v>595</v>
      </c>
      <c r="I139" s="144"/>
      <c r="L139" s="29"/>
      <c r="M139" s="145"/>
      <c r="T139" s="53"/>
      <c r="AT139" s="14" t="s">
        <v>147</v>
      </c>
      <c r="AU139" s="14" t="s">
        <v>84</v>
      </c>
    </row>
    <row r="140" spans="2:65" s="11" customFormat="1" ht="22.8" customHeight="1">
      <c r="B140" s="117"/>
      <c r="D140" s="118" t="s">
        <v>73</v>
      </c>
      <c r="E140" s="127" t="s">
        <v>145</v>
      </c>
      <c r="F140" s="127" t="s">
        <v>234</v>
      </c>
      <c r="I140" s="120"/>
      <c r="J140" s="128">
        <f>BK140</f>
        <v>0</v>
      </c>
      <c r="L140" s="117"/>
      <c r="M140" s="122"/>
      <c r="P140" s="123">
        <f>SUM(P141:P143)</f>
        <v>0</v>
      </c>
      <c r="R140" s="123">
        <f>SUM(R141:R143)</f>
        <v>3.153</v>
      </c>
      <c r="T140" s="124">
        <f>SUM(T141:T143)</f>
        <v>0</v>
      </c>
      <c r="AR140" s="118" t="s">
        <v>82</v>
      </c>
      <c r="AT140" s="125" t="s">
        <v>73</v>
      </c>
      <c r="AU140" s="125" t="s">
        <v>82</v>
      </c>
      <c r="AY140" s="118" t="s">
        <v>138</v>
      </c>
      <c r="BK140" s="126">
        <f>SUM(BK141:BK143)</f>
        <v>0</v>
      </c>
    </row>
    <row r="141" spans="2:65" s="1" customFormat="1" ht="24.15" customHeight="1">
      <c r="B141" s="29"/>
      <c r="C141" s="129" t="s">
        <v>184</v>
      </c>
      <c r="D141" s="129" t="s">
        <v>140</v>
      </c>
      <c r="E141" s="130" t="s">
        <v>596</v>
      </c>
      <c r="F141" s="131" t="s">
        <v>597</v>
      </c>
      <c r="G141" s="132" t="s">
        <v>168</v>
      </c>
      <c r="H141" s="133">
        <v>7.5</v>
      </c>
      <c r="I141" s="134"/>
      <c r="J141" s="135">
        <f>ROUND(I141*H141,2)</f>
        <v>0</v>
      </c>
      <c r="K141" s="131" t="s">
        <v>144</v>
      </c>
      <c r="L141" s="29"/>
      <c r="M141" s="136" t="s">
        <v>1</v>
      </c>
      <c r="N141" s="137" t="s">
        <v>39</v>
      </c>
      <c r="P141" s="138">
        <f>O141*H141</f>
        <v>0</v>
      </c>
      <c r="Q141" s="138">
        <v>0.4204</v>
      </c>
      <c r="R141" s="138">
        <f>Q141*H141</f>
        <v>3.153</v>
      </c>
      <c r="S141" s="138">
        <v>0</v>
      </c>
      <c r="T141" s="139">
        <f>S141*H141</f>
        <v>0</v>
      </c>
      <c r="AR141" s="140" t="s">
        <v>145</v>
      </c>
      <c r="AT141" s="140" t="s">
        <v>140</v>
      </c>
      <c r="AU141" s="140" t="s">
        <v>84</v>
      </c>
      <c r="AY141" s="14" t="s">
        <v>138</v>
      </c>
      <c r="BE141" s="141">
        <f>IF(N141="základní",J141,0)</f>
        <v>0</v>
      </c>
      <c r="BF141" s="141">
        <f>IF(N141="snížená",J141,0)</f>
        <v>0</v>
      </c>
      <c r="BG141" s="141">
        <f>IF(N141="zákl. přenesená",J141,0)</f>
        <v>0</v>
      </c>
      <c r="BH141" s="141">
        <f>IF(N141="sníž. přenesená",J141,0)</f>
        <v>0</v>
      </c>
      <c r="BI141" s="141">
        <f>IF(N141="nulová",J141,0)</f>
        <v>0</v>
      </c>
      <c r="BJ141" s="14" t="s">
        <v>82</v>
      </c>
      <c r="BK141" s="141">
        <f>ROUND(I141*H141,2)</f>
        <v>0</v>
      </c>
      <c r="BL141" s="14" t="s">
        <v>145</v>
      </c>
      <c r="BM141" s="140" t="s">
        <v>598</v>
      </c>
    </row>
    <row r="142" spans="2:65" s="1" customFormat="1" ht="28.8">
      <c r="B142" s="29"/>
      <c r="D142" s="142" t="s">
        <v>147</v>
      </c>
      <c r="F142" s="143" t="s">
        <v>599</v>
      </c>
      <c r="I142" s="144"/>
      <c r="L142" s="29"/>
      <c r="M142" s="145"/>
      <c r="T142" s="53"/>
      <c r="AT142" s="14" t="s">
        <v>147</v>
      </c>
      <c r="AU142" s="14" t="s">
        <v>84</v>
      </c>
    </row>
    <row r="143" spans="2:65" s="12" customFormat="1" ht="10.199999999999999">
      <c r="B143" s="147"/>
      <c r="D143" s="142" t="s">
        <v>151</v>
      </c>
      <c r="E143" s="148" t="s">
        <v>1</v>
      </c>
      <c r="F143" s="149" t="s">
        <v>600</v>
      </c>
      <c r="H143" s="150">
        <v>7.5</v>
      </c>
      <c r="I143" s="151"/>
      <c r="L143" s="147"/>
      <c r="M143" s="167"/>
      <c r="N143" s="168"/>
      <c r="O143" s="168"/>
      <c r="P143" s="168"/>
      <c r="Q143" s="168"/>
      <c r="R143" s="168"/>
      <c r="S143" s="168"/>
      <c r="T143" s="169"/>
      <c r="AT143" s="148" t="s">
        <v>151</v>
      </c>
      <c r="AU143" s="148" t="s">
        <v>84</v>
      </c>
      <c r="AV143" s="12" t="s">
        <v>84</v>
      </c>
      <c r="AW143" s="12" t="s">
        <v>31</v>
      </c>
      <c r="AX143" s="12" t="s">
        <v>82</v>
      </c>
      <c r="AY143" s="148" t="s">
        <v>138</v>
      </c>
    </row>
    <row r="144" spans="2:65" s="1" customFormat="1" ht="6.9" customHeight="1">
      <c r="B144" s="41"/>
      <c r="C144" s="42"/>
      <c r="D144" s="42"/>
      <c r="E144" s="42"/>
      <c r="F144" s="42"/>
      <c r="G144" s="42"/>
      <c r="H144" s="42"/>
      <c r="I144" s="42"/>
      <c r="J144" s="42"/>
      <c r="K144" s="42"/>
      <c r="L144" s="29"/>
    </row>
  </sheetData>
  <sheetProtection algorithmName="SHA-512" hashValue="1IS6L7+EfYf6DaZYGU3ebytC50s2XrF/mbiBomt8xk8eE5ySxeMJIdrUQAs+Rw09A4zN937OqbS/hLE8N+fV2w==" saltValue="OHIaYfaaMhWxBHYDxgY5DZ0yrhiocdMqQUPykVzCnb7GlfiH+P6ySAwvqv16UZoVFA5LFp/QTbv1XnmbqGn00g==" spinCount="100000" sheet="1" objects="1" scenarios="1" formatColumns="0" formatRows="0" autoFilter="0"/>
  <autoFilter ref="C119:K143" xr:uid="{00000000-0009-0000-0000-000003000000}"/>
  <mergeCells count="9">
    <mergeCell ref="E87:H87"/>
    <mergeCell ref="E110:H110"/>
    <mergeCell ref="E112:H112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BM215"/>
  <sheetViews>
    <sheetView showGridLines="0" workbookViewId="0"/>
  </sheetViews>
  <sheetFormatPr defaultRowHeight="14.4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1" width="22.28515625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193"/>
      <c r="M2" s="193"/>
      <c r="N2" s="193"/>
      <c r="O2" s="193"/>
      <c r="P2" s="193"/>
      <c r="Q2" s="193"/>
      <c r="R2" s="193"/>
      <c r="S2" s="193"/>
      <c r="T2" s="193"/>
      <c r="U2" s="193"/>
      <c r="V2" s="193"/>
      <c r="AT2" s="14" t="s">
        <v>93</v>
      </c>
    </row>
    <row r="3" spans="2:46" ht="6.9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84</v>
      </c>
    </row>
    <row r="4" spans="2:46" ht="24.9" customHeight="1">
      <c r="B4" s="17"/>
      <c r="D4" s="18" t="s">
        <v>106</v>
      </c>
      <c r="L4" s="17"/>
      <c r="M4" s="85" t="s">
        <v>10</v>
      </c>
      <c r="AT4" s="14" t="s">
        <v>4</v>
      </c>
    </row>
    <row r="5" spans="2:46" ht="6.9" customHeight="1">
      <c r="B5" s="17"/>
      <c r="L5" s="17"/>
    </row>
    <row r="6" spans="2:46" ht="12" customHeight="1">
      <c r="B6" s="17"/>
      <c r="D6" s="24" t="s">
        <v>16</v>
      </c>
      <c r="L6" s="17"/>
    </row>
    <row r="7" spans="2:46" ht="16.5" customHeight="1">
      <c r="B7" s="17"/>
      <c r="E7" s="208" t="str">
        <f>'Rekapitulace stavby'!K6</f>
        <v>Chodník v ulici Blanická</v>
      </c>
      <c r="F7" s="209"/>
      <c r="G7" s="209"/>
      <c r="H7" s="209"/>
      <c r="L7" s="17"/>
    </row>
    <row r="8" spans="2:46" s="1" customFormat="1" ht="12" customHeight="1">
      <c r="B8" s="29"/>
      <c r="D8" s="24" t="s">
        <v>107</v>
      </c>
      <c r="L8" s="29"/>
    </row>
    <row r="9" spans="2:46" s="1" customFormat="1" ht="30" customHeight="1">
      <c r="B9" s="29"/>
      <c r="E9" s="170" t="s">
        <v>601</v>
      </c>
      <c r="F9" s="210"/>
      <c r="G9" s="210"/>
      <c r="H9" s="210"/>
      <c r="L9" s="29"/>
    </row>
    <row r="10" spans="2:46" s="1" customFormat="1" ht="10.199999999999999">
      <c r="B10" s="29"/>
      <c r="L10" s="29"/>
    </row>
    <row r="11" spans="2:46" s="1" customFormat="1" ht="12" customHeight="1">
      <c r="B11" s="29"/>
      <c r="D11" s="24" t="s">
        <v>18</v>
      </c>
      <c r="F11" s="22" t="s">
        <v>1</v>
      </c>
      <c r="I11" s="24" t="s">
        <v>19</v>
      </c>
      <c r="J11" s="22" t="s">
        <v>1</v>
      </c>
      <c r="L11" s="29"/>
    </row>
    <row r="12" spans="2:46" s="1" customFormat="1" ht="12" customHeight="1">
      <c r="B12" s="29"/>
      <c r="D12" s="24" t="s">
        <v>20</v>
      </c>
      <c r="F12" s="22" t="s">
        <v>21</v>
      </c>
      <c r="I12" s="24" t="s">
        <v>22</v>
      </c>
      <c r="J12" s="49" t="str">
        <f>'Rekapitulace stavby'!AN8</f>
        <v>26. 3. 2025</v>
      </c>
      <c r="L12" s="29"/>
    </row>
    <row r="13" spans="2:46" s="1" customFormat="1" ht="10.8" customHeight="1">
      <c r="B13" s="29"/>
      <c r="L13" s="29"/>
    </row>
    <row r="14" spans="2:46" s="1" customFormat="1" ht="12" customHeight="1">
      <c r="B14" s="29"/>
      <c r="D14" s="24" t="s">
        <v>24</v>
      </c>
      <c r="I14" s="24" t="s">
        <v>25</v>
      </c>
      <c r="J14" s="22" t="str">
        <f>IF('Rekapitulace stavby'!AN10="","",'Rekapitulace stavby'!AN10)</f>
        <v/>
      </c>
      <c r="L14" s="29"/>
    </row>
    <row r="15" spans="2:46" s="1" customFormat="1" ht="18" customHeight="1">
      <c r="B15" s="29"/>
      <c r="E15" s="22" t="str">
        <f>IF('Rekapitulace stavby'!E11="","",'Rekapitulace stavby'!E11)</f>
        <v xml:space="preserve"> </v>
      </c>
      <c r="I15" s="24" t="s">
        <v>27</v>
      </c>
      <c r="J15" s="22" t="str">
        <f>IF('Rekapitulace stavby'!AN11="","",'Rekapitulace stavby'!AN11)</f>
        <v/>
      </c>
      <c r="L15" s="29"/>
    </row>
    <row r="16" spans="2:46" s="1" customFormat="1" ht="6.9" customHeight="1">
      <c r="B16" s="29"/>
      <c r="L16" s="29"/>
    </row>
    <row r="17" spans="2:12" s="1" customFormat="1" ht="12" customHeight="1">
      <c r="B17" s="29"/>
      <c r="D17" s="24" t="s">
        <v>28</v>
      </c>
      <c r="I17" s="24" t="s">
        <v>25</v>
      </c>
      <c r="J17" s="25" t="str">
        <f>'Rekapitulace stavby'!AN13</f>
        <v>Vyplň údaj</v>
      </c>
      <c r="L17" s="29"/>
    </row>
    <row r="18" spans="2:12" s="1" customFormat="1" ht="18" customHeight="1">
      <c r="B18" s="29"/>
      <c r="E18" s="211" t="str">
        <f>'Rekapitulace stavby'!E14</f>
        <v>Vyplň údaj</v>
      </c>
      <c r="F18" s="192"/>
      <c r="G18" s="192"/>
      <c r="H18" s="192"/>
      <c r="I18" s="24" t="s">
        <v>27</v>
      </c>
      <c r="J18" s="25" t="str">
        <f>'Rekapitulace stavby'!AN14</f>
        <v>Vyplň údaj</v>
      </c>
      <c r="L18" s="29"/>
    </row>
    <row r="19" spans="2:12" s="1" customFormat="1" ht="6.9" customHeight="1">
      <c r="B19" s="29"/>
      <c r="L19" s="29"/>
    </row>
    <row r="20" spans="2:12" s="1" customFormat="1" ht="12" customHeight="1">
      <c r="B20" s="29"/>
      <c r="D20" s="24" t="s">
        <v>30</v>
      </c>
      <c r="I20" s="24" t="s">
        <v>25</v>
      </c>
      <c r="J20" s="22" t="str">
        <f>IF('Rekapitulace stavby'!AN16="","",'Rekapitulace stavby'!AN16)</f>
        <v/>
      </c>
      <c r="L20" s="29"/>
    </row>
    <row r="21" spans="2:12" s="1" customFormat="1" ht="18" customHeight="1">
      <c r="B21" s="29"/>
      <c r="E21" s="22" t="str">
        <f>IF('Rekapitulace stavby'!E17="","",'Rekapitulace stavby'!E17)</f>
        <v xml:space="preserve"> </v>
      </c>
      <c r="I21" s="24" t="s">
        <v>27</v>
      </c>
      <c r="J21" s="22" t="str">
        <f>IF('Rekapitulace stavby'!AN17="","",'Rekapitulace stavby'!AN17)</f>
        <v/>
      </c>
      <c r="L21" s="29"/>
    </row>
    <row r="22" spans="2:12" s="1" customFormat="1" ht="6.9" customHeight="1">
      <c r="B22" s="29"/>
      <c r="L22" s="29"/>
    </row>
    <row r="23" spans="2:12" s="1" customFormat="1" ht="12" customHeight="1">
      <c r="B23" s="29"/>
      <c r="D23" s="24" t="s">
        <v>32</v>
      </c>
      <c r="I23" s="24" t="s">
        <v>25</v>
      </c>
      <c r="J23" s="22" t="str">
        <f>IF('Rekapitulace stavby'!AN19="","",'Rekapitulace stavby'!AN19)</f>
        <v/>
      </c>
      <c r="L23" s="29"/>
    </row>
    <row r="24" spans="2:12" s="1" customFormat="1" ht="18" customHeight="1">
      <c r="B24" s="29"/>
      <c r="E24" s="22" t="str">
        <f>IF('Rekapitulace stavby'!E20="","",'Rekapitulace stavby'!E20)</f>
        <v xml:space="preserve"> </v>
      </c>
      <c r="I24" s="24" t="s">
        <v>27</v>
      </c>
      <c r="J24" s="22" t="str">
        <f>IF('Rekapitulace stavby'!AN20="","",'Rekapitulace stavby'!AN20)</f>
        <v/>
      </c>
      <c r="L24" s="29"/>
    </row>
    <row r="25" spans="2:12" s="1" customFormat="1" ht="6.9" customHeight="1">
      <c r="B25" s="29"/>
      <c r="L25" s="29"/>
    </row>
    <row r="26" spans="2:12" s="1" customFormat="1" ht="12" customHeight="1">
      <c r="B26" s="29"/>
      <c r="D26" s="24" t="s">
        <v>33</v>
      </c>
      <c r="L26" s="29"/>
    </row>
    <row r="27" spans="2:12" s="7" customFormat="1" ht="16.5" customHeight="1">
      <c r="B27" s="86"/>
      <c r="E27" s="197" t="s">
        <v>1</v>
      </c>
      <c r="F27" s="197"/>
      <c r="G27" s="197"/>
      <c r="H27" s="197"/>
      <c r="L27" s="86"/>
    </row>
    <row r="28" spans="2:12" s="1" customFormat="1" ht="6.9" customHeight="1">
      <c r="B28" s="29"/>
      <c r="L28" s="29"/>
    </row>
    <row r="29" spans="2:12" s="1" customFormat="1" ht="6.9" customHeight="1">
      <c r="B29" s="29"/>
      <c r="D29" s="50"/>
      <c r="E29" s="50"/>
      <c r="F29" s="50"/>
      <c r="G29" s="50"/>
      <c r="H29" s="50"/>
      <c r="I29" s="50"/>
      <c r="J29" s="50"/>
      <c r="K29" s="50"/>
      <c r="L29" s="29"/>
    </row>
    <row r="30" spans="2:12" s="1" customFormat="1" ht="25.35" customHeight="1">
      <c r="B30" s="29"/>
      <c r="D30" s="87" t="s">
        <v>34</v>
      </c>
      <c r="J30" s="63">
        <f>ROUND(J121, 2)</f>
        <v>0</v>
      </c>
      <c r="L30" s="29"/>
    </row>
    <row r="31" spans="2:12" s="1" customFormat="1" ht="6.9" customHeight="1">
      <c r="B31" s="29"/>
      <c r="D31" s="50"/>
      <c r="E31" s="50"/>
      <c r="F31" s="50"/>
      <c r="G31" s="50"/>
      <c r="H31" s="50"/>
      <c r="I31" s="50"/>
      <c r="J31" s="50"/>
      <c r="K31" s="50"/>
      <c r="L31" s="29"/>
    </row>
    <row r="32" spans="2:12" s="1" customFormat="1" ht="14.4" customHeight="1">
      <c r="B32" s="29"/>
      <c r="F32" s="32" t="s">
        <v>36</v>
      </c>
      <c r="I32" s="32" t="s">
        <v>35</v>
      </c>
      <c r="J32" s="32" t="s">
        <v>37</v>
      </c>
      <c r="L32" s="29"/>
    </row>
    <row r="33" spans="2:12" s="1" customFormat="1" ht="14.4" customHeight="1">
      <c r="B33" s="29"/>
      <c r="D33" s="52" t="s">
        <v>38</v>
      </c>
      <c r="E33" s="24" t="s">
        <v>39</v>
      </c>
      <c r="F33" s="88">
        <f>ROUND((SUM(BE121:BE214)),  2)</f>
        <v>0</v>
      </c>
      <c r="I33" s="89">
        <v>0.21</v>
      </c>
      <c r="J33" s="88">
        <f>ROUND(((SUM(BE121:BE214))*I33),  2)</f>
        <v>0</v>
      </c>
      <c r="L33" s="29"/>
    </row>
    <row r="34" spans="2:12" s="1" customFormat="1" ht="14.4" customHeight="1">
      <c r="B34" s="29"/>
      <c r="E34" s="24" t="s">
        <v>40</v>
      </c>
      <c r="F34" s="88">
        <f>ROUND((SUM(BF121:BF214)),  2)</f>
        <v>0</v>
      </c>
      <c r="I34" s="89">
        <v>0.12</v>
      </c>
      <c r="J34" s="88">
        <f>ROUND(((SUM(BF121:BF214))*I34),  2)</f>
        <v>0</v>
      </c>
      <c r="L34" s="29"/>
    </row>
    <row r="35" spans="2:12" s="1" customFormat="1" ht="14.4" hidden="1" customHeight="1">
      <c r="B35" s="29"/>
      <c r="E35" s="24" t="s">
        <v>41</v>
      </c>
      <c r="F35" s="88">
        <f>ROUND((SUM(BG121:BG214)),  2)</f>
        <v>0</v>
      </c>
      <c r="I35" s="89">
        <v>0.21</v>
      </c>
      <c r="J35" s="88">
        <f>0</f>
        <v>0</v>
      </c>
      <c r="L35" s="29"/>
    </row>
    <row r="36" spans="2:12" s="1" customFormat="1" ht="14.4" hidden="1" customHeight="1">
      <c r="B36" s="29"/>
      <c r="E36" s="24" t="s">
        <v>42</v>
      </c>
      <c r="F36" s="88">
        <f>ROUND((SUM(BH121:BH214)),  2)</f>
        <v>0</v>
      </c>
      <c r="I36" s="89">
        <v>0.12</v>
      </c>
      <c r="J36" s="88">
        <f>0</f>
        <v>0</v>
      </c>
      <c r="L36" s="29"/>
    </row>
    <row r="37" spans="2:12" s="1" customFormat="1" ht="14.4" hidden="1" customHeight="1">
      <c r="B37" s="29"/>
      <c r="E37" s="24" t="s">
        <v>43</v>
      </c>
      <c r="F37" s="88">
        <f>ROUND((SUM(BI121:BI214)),  2)</f>
        <v>0</v>
      </c>
      <c r="I37" s="89">
        <v>0</v>
      </c>
      <c r="J37" s="88">
        <f>0</f>
        <v>0</v>
      </c>
      <c r="L37" s="29"/>
    </row>
    <row r="38" spans="2:12" s="1" customFormat="1" ht="6.9" customHeight="1">
      <c r="B38" s="29"/>
      <c r="L38" s="29"/>
    </row>
    <row r="39" spans="2:12" s="1" customFormat="1" ht="25.35" customHeight="1">
      <c r="B39" s="29"/>
      <c r="C39" s="90"/>
      <c r="D39" s="91" t="s">
        <v>44</v>
      </c>
      <c r="E39" s="54"/>
      <c r="F39" s="54"/>
      <c r="G39" s="92" t="s">
        <v>45</v>
      </c>
      <c r="H39" s="93" t="s">
        <v>46</v>
      </c>
      <c r="I39" s="54"/>
      <c r="J39" s="94">
        <f>SUM(J30:J37)</f>
        <v>0</v>
      </c>
      <c r="K39" s="95"/>
      <c r="L39" s="29"/>
    </row>
    <row r="40" spans="2:12" s="1" customFormat="1" ht="14.4" customHeight="1">
      <c r="B40" s="29"/>
      <c r="L40" s="29"/>
    </row>
    <row r="41" spans="2:12" ht="14.4" customHeight="1">
      <c r="B41" s="17"/>
      <c r="L41" s="17"/>
    </row>
    <row r="42" spans="2:12" ht="14.4" customHeight="1">
      <c r="B42" s="17"/>
      <c r="L42" s="17"/>
    </row>
    <row r="43" spans="2:12" ht="14.4" customHeight="1">
      <c r="B43" s="17"/>
      <c r="L43" s="17"/>
    </row>
    <row r="44" spans="2:12" ht="14.4" customHeight="1">
      <c r="B44" s="17"/>
      <c r="L44" s="17"/>
    </row>
    <row r="45" spans="2:12" ht="14.4" customHeight="1">
      <c r="B45" s="17"/>
      <c r="L45" s="17"/>
    </row>
    <row r="46" spans="2:12" ht="14.4" customHeight="1">
      <c r="B46" s="17"/>
      <c r="L46" s="17"/>
    </row>
    <row r="47" spans="2:12" ht="14.4" customHeight="1">
      <c r="B47" s="17"/>
      <c r="L47" s="17"/>
    </row>
    <row r="48" spans="2:12" ht="14.4" customHeight="1">
      <c r="B48" s="17"/>
      <c r="L48" s="17"/>
    </row>
    <row r="49" spans="2:12" ht="14.4" customHeight="1">
      <c r="B49" s="17"/>
      <c r="L49" s="17"/>
    </row>
    <row r="50" spans="2:12" s="1" customFormat="1" ht="14.4" customHeight="1">
      <c r="B50" s="29"/>
      <c r="D50" s="38" t="s">
        <v>47</v>
      </c>
      <c r="E50" s="39"/>
      <c r="F50" s="39"/>
      <c r="G50" s="38" t="s">
        <v>48</v>
      </c>
      <c r="H50" s="39"/>
      <c r="I50" s="39"/>
      <c r="J50" s="39"/>
      <c r="K50" s="39"/>
      <c r="L50" s="29"/>
    </row>
    <row r="51" spans="2:12" ht="10.199999999999999">
      <c r="B51" s="17"/>
      <c r="L51" s="17"/>
    </row>
    <row r="52" spans="2:12" ht="10.199999999999999">
      <c r="B52" s="17"/>
      <c r="L52" s="17"/>
    </row>
    <row r="53" spans="2:12" ht="10.199999999999999">
      <c r="B53" s="17"/>
      <c r="L53" s="17"/>
    </row>
    <row r="54" spans="2:12" ht="10.199999999999999">
      <c r="B54" s="17"/>
      <c r="L54" s="17"/>
    </row>
    <row r="55" spans="2:12" ht="10.199999999999999">
      <c r="B55" s="17"/>
      <c r="L55" s="17"/>
    </row>
    <row r="56" spans="2:12" ht="10.199999999999999">
      <c r="B56" s="17"/>
      <c r="L56" s="17"/>
    </row>
    <row r="57" spans="2:12" ht="10.199999999999999">
      <c r="B57" s="17"/>
      <c r="L57" s="17"/>
    </row>
    <row r="58" spans="2:12" ht="10.199999999999999">
      <c r="B58" s="17"/>
      <c r="L58" s="17"/>
    </row>
    <row r="59" spans="2:12" ht="10.199999999999999">
      <c r="B59" s="17"/>
      <c r="L59" s="17"/>
    </row>
    <row r="60" spans="2:12" ht="10.199999999999999">
      <c r="B60" s="17"/>
      <c r="L60" s="17"/>
    </row>
    <row r="61" spans="2:12" s="1" customFormat="1" ht="13.2">
      <c r="B61" s="29"/>
      <c r="D61" s="40" t="s">
        <v>49</v>
      </c>
      <c r="E61" s="31"/>
      <c r="F61" s="96" t="s">
        <v>50</v>
      </c>
      <c r="G61" s="40" t="s">
        <v>49</v>
      </c>
      <c r="H61" s="31"/>
      <c r="I61" s="31"/>
      <c r="J61" s="97" t="s">
        <v>50</v>
      </c>
      <c r="K61" s="31"/>
      <c r="L61" s="29"/>
    </row>
    <row r="62" spans="2:12" ht="10.199999999999999">
      <c r="B62" s="17"/>
      <c r="L62" s="17"/>
    </row>
    <row r="63" spans="2:12" ht="10.199999999999999">
      <c r="B63" s="17"/>
      <c r="L63" s="17"/>
    </row>
    <row r="64" spans="2:12" ht="10.199999999999999">
      <c r="B64" s="17"/>
      <c r="L64" s="17"/>
    </row>
    <row r="65" spans="2:12" s="1" customFormat="1" ht="13.2">
      <c r="B65" s="29"/>
      <c r="D65" s="38" t="s">
        <v>51</v>
      </c>
      <c r="E65" s="39"/>
      <c r="F65" s="39"/>
      <c r="G65" s="38" t="s">
        <v>52</v>
      </c>
      <c r="H65" s="39"/>
      <c r="I65" s="39"/>
      <c r="J65" s="39"/>
      <c r="K65" s="39"/>
      <c r="L65" s="29"/>
    </row>
    <row r="66" spans="2:12" ht="10.199999999999999">
      <c r="B66" s="17"/>
      <c r="L66" s="17"/>
    </row>
    <row r="67" spans="2:12" ht="10.199999999999999">
      <c r="B67" s="17"/>
      <c r="L67" s="17"/>
    </row>
    <row r="68" spans="2:12" ht="10.199999999999999">
      <c r="B68" s="17"/>
      <c r="L68" s="17"/>
    </row>
    <row r="69" spans="2:12" ht="10.199999999999999">
      <c r="B69" s="17"/>
      <c r="L69" s="17"/>
    </row>
    <row r="70" spans="2:12" ht="10.199999999999999">
      <c r="B70" s="17"/>
      <c r="L70" s="17"/>
    </row>
    <row r="71" spans="2:12" ht="10.199999999999999">
      <c r="B71" s="17"/>
      <c r="L71" s="17"/>
    </row>
    <row r="72" spans="2:12" ht="10.199999999999999">
      <c r="B72" s="17"/>
      <c r="L72" s="17"/>
    </row>
    <row r="73" spans="2:12" ht="10.199999999999999">
      <c r="B73" s="17"/>
      <c r="L73" s="17"/>
    </row>
    <row r="74" spans="2:12" ht="10.199999999999999">
      <c r="B74" s="17"/>
      <c r="L74" s="17"/>
    </row>
    <row r="75" spans="2:12" ht="10.199999999999999">
      <c r="B75" s="17"/>
      <c r="L75" s="17"/>
    </row>
    <row r="76" spans="2:12" s="1" customFormat="1" ht="13.2">
      <c r="B76" s="29"/>
      <c r="D76" s="40" t="s">
        <v>49</v>
      </c>
      <c r="E76" s="31"/>
      <c r="F76" s="96" t="s">
        <v>50</v>
      </c>
      <c r="G76" s="40" t="s">
        <v>49</v>
      </c>
      <c r="H76" s="31"/>
      <c r="I76" s="31"/>
      <c r="J76" s="97" t="s">
        <v>50</v>
      </c>
      <c r="K76" s="31"/>
      <c r="L76" s="29"/>
    </row>
    <row r="77" spans="2:12" s="1" customFormat="1" ht="14.4" customHeight="1"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29"/>
    </row>
    <row r="81" spans="2:47" s="1" customFormat="1" ht="6.9" customHeight="1"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29"/>
    </row>
    <row r="82" spans="2:47" s="1" customFormat="1" ht="24.9" customHeight="1">
      <c r="B82" s="29"/>
      <c r="C82" s="18" t="s">
        <v>109</v>
      </c>
      <c r="L82" s="29"/>
    </row>
    <row r="83" spans="2:47" s="1" customFormat="1" ht="6.9" customHeight="1">
      <c r="B83" s="29"/>
      <c r="L83" s="29"/>
    </row>
    <row r="84" spans="2:47" s="1" customFormat="1" ht="12" customHeight="1">
      <c r="B84" s="29"/>
      <c r="C84" s="24" t="s">
        <v>16</v>
      </c>
      <c r="L84" s="29"/>
    </row>
    <row r="85" spans="2:47" s="1" customFormat="1" ht="16.5" customHeight="1">
      <c r="B85" s="29"/>
      <c r="E85" s="208" t="str">
        <f>E7</f>
        <v>Chodník v ulici Blanická</v>
      </c>
      <c r="F85" s="209"/>
      <c r="G85" s="209"/>
      <c r="H85" s="209"/>
      <c r="L85" s="29"/>
    </row>
    <row r="86" spans="2:47" s="1" customFormat="1" ht="12" customHeight="1">
      <c r="B86" s="29"/>
      <c r="C86" s="24" t="s">
        <v>107</v>
      </c>
      <c r="L86" s="29"/>
    </row>
    <row r="87" spans="2:47" s="1" customFormat="1" ht="30" customHeight="1">
      <c r="B87" s="29"/>
      <c r="E87" s="170" t="str">
        <f>E9</f>
        <v>202503104 - SO 101.4 Kanalizace - odvodnění místní komunikace Blanická</v>
      </c>
      <c r="F87" s="210"/>
      <c r="G87" s="210"/>
      <c r="H87" s="210"/>
      <c r="L87" s="29"/>
    </row>
    <row r="88" spans="2:47" s="1" customFormat="1" ht="6.9" customHeight="1">
      <c r="B88" s="29"/>
      <c r="L88" s="29"/>
    </row>
    <row r="89" spans="2:47" s="1" customFormat="1" ht="12" customHeight="1">
      <c r="B89" s="29"/>
      <c r="C89" s="24" t="s">
        <v>20</v>
      </c>
      <c r="F89" s="22" t="str">
        <f>F12</f>
        <v>Milevsko</v>
      </c>
      <c r="I89" s="24" t="s">
        <v>22</v>
      </c>
      <c r="J89" s="49" t="str">
        <f>IF(J12="","",J12)</f>
        <v>26. 3. 2025</v>
      </c>
      <c r="L89" s="29"/>
    </row>
    <row r="90" spans="2:47" s="1" customFormat="1" ht="6.9" customHeight="1">
      <c r="B90" s="29"/>
      <c r="L90" s="29"/>
    </row>
    <row r="91" spans="2:47" s="1" customFormat="1" ht="15.15" customHeight="1">
      <c r="B91" s="29"/>
      <c r="C91" s="24" t="s">
        <v>24</v>
      </c>
      <c r="F91" s="22" t="str">
        <f>E15</f>
        <v xml:space="preserve"> </v>
      </c>
      <c r="I91" s="24" t="s">
        <v>30</v>
      </c>
      <c r="J91" s="27" t="str">
        <f>E21</f>
        <v xml:space="preserve"> </v>
      </c>
      <c r="L91" s="29"/>
    </row>
    <row r="92" spans="2:47" s="1" customFormat="1" ht="15.15" customHeight="1">
      <c r="B92" s="29"/>
      <c r="C92" s="24" t="s">
        <v>28</v>
      </c>
      <c r="F92" s="22" t="str">
        <f>IF(E18="","",E18)</f>
        <v>Vyplň údaj</v>
      </c>
      <c r="I92" s="24" t="s">
        <v>32</v>
      </c>
      <c r="J92" s="27" t="str">
        <f>E24</f>
        <v xml:space="preserve"> </v>
      </c>
      <c r="L92" s="29"/>
    </row>
    <row r="93" spans="2:47" s="1" customFormat="1" ht="10.35" customHeight="1">
      <c r="B93" s="29"/>
      <c r="L93" s="29"/>
    </row>
    <row r="94" spans="2:47" s="1" customFormat="1" ht="29.25" customHeight="1">
      <c r="B94" s="29"/>
      <c r="C94" s="98" t="s">
        <v>110</v>
      </c>
      <c r="D94" s="90"/>
      <c r="E94" s="90"/>
      <c r="F94" s="90"/>
      <c r="G94" s="90"/>
      <c r="H94" s="90"/>
      <c r="I94" s="90"/>
      <c r="J94" s="99" t="s">
        <v>111</v>
      </c>
      <c r="K94" s="90"/>
      <c r="L94" s="29"/>
    </row>
    <row r="95" spans="2:47" s="1" customFormat="1" ht="10.35" customHeight="1">
      <c r="B95" s="29"/>
      <c r="L95" s="29"/>
    </row>
    <row r="96" spans="2:47" s="1" customFormat="1" ht="22.8" customHeight="1">
      <c r="B96" s="29"/>
      <c r="C96" s="100" t="s">
        <v>112</v>
      </c>
      <c r="J96" s="63">
        <f>J121</f>
        <v>0</v>
      </c>
      <c r="L96" s="29"/>
      <c r="AU96" s="14" t="s">
        <v>113</v>
      </c>
    </row>
    <row r="97" spans="2:12" s="8" customFormat="1" ht="24.9" customHeight="1">
      <c r="B97" s="101"/>
      <c r="D97" s="102" t="s">
        <v>114</v>
      </c>
      <c r="E97" s="103"/>
      <c r="F97" s="103"/>
      <c r="G97" s="103"/>
      <c r="H97" s="103"/>
      <c r="I97" s="103"/>
      <c r="J97" s="104">
        <f>J122</f>
        <v>0</v>
      </c>
      <c r="L97" s="101"/>
    </row>
    <row r="98" spans="2:12" s="9" customFormat="1" ht="19.95" customHeight="1">
      <c r="B98" s="105"/>
      <c r="D98" s="106" t="s">
        <v>115</v>
      </c>
      <c r="E98" s="107"/>
      <c r="F98" s="107"/>
      <c r="G98" s="107"/>
      <c r="H98" s="107"/>
      <c r="I98" s="107"/>
      <c r="J98" s="108">
        <f>J123</f>
        <v>0</v>
      </c>
      <c r="L98" s="105"/>
    </row>
    <row r="99" spans="2:12" s="9" customFormat="1" ht="19.95" customHeight="1">
      <c r="B99" s="105"/>
      <c r="D99" s="106" t="s">
        <v>602</v>
      </c>
      <c r="E99" s="107"/>
      <c r="F99" s="107"/>
      <c r="G99" s="107"/>
      <c r="H99" s="107"/>
      <c r="I99" s="107"/>
      <c r="J99" s="108">
        <f>J145</f>
        <v>0</v>
      </c>
      <c r="L99" s="105"/>
    </row>
    <row r="100" spans="2:12" s="9" customFormat="1" ht="19.95" customHeight="1">
      <c r="B100" s="105"/>
      <c r="D100" s="106" t="s">
        <v>603</v>
      </c>
      <c r="E100" s="107"/>
      <c r="F100" s="107"/>
      <c r="G100" s="107"/>
      <c r="H100" s="107"/>
      <c r="I100" s="107"/>
      <c r="J100" s="108">
        <f>J201</f>
        <v>0</v>
      </c>
      <c r="L100" s="105"/>
    </row>
    <row r="101" spans="2:12" s="9" customFormat="1" ht="19.95" customHeight="1">
      <c r="B101" s="105"/>
      <c r="D101" s="106" t="s">
        <v>121</v>
      </c>
      <c r="E101" s="107"/>
      <c r="F101" s="107"/>
      <c r="G101" s="107"/>
      <c r="H101" s="107"/>
      <c r="I101" s="107"/>
      <c r="J101" s="108">
        <f>J204</f>
        <v>0</v>
      </c>
      <c r="L101" s="105"/>
    </row>
    <row r="102" spans="2:12" s="1" customFormat="1" ht="21.75" customHeight="1">
      <c r="B102" s="29"/>
      <c r="L102" s="29"/>
    </row>
    <row r="103" spans="2:12" s="1" customFormat="1" ht="6.9" customHeight="1">
      <c r="B103" s="41"/>
      <c r="C103" s="42"/>
      <c r="D103" s="42"/>
      <c r="E103" s="42"/>
      <c r="F103" s="42"/>
      <c r="G103" s="42"/>
      <c r="H103" s="42"/>
      <c r="I103" s="42"/>
      <c r="J103" s="42"/>
      <c r="K103" s="42"/>
      <c r="L103" s="29"/>
    </row>
    <row r="107" spans="2:12" s="1" customFormat="1" ht="6.9" customHeight="1">
      <c r="B107" s="43"/>
      <c r="C107" s="44"/>
      <c r="D107" s="44"/>
      <c r="E107" s="44"/>
      <c r="F107" s="44"/>
      <c r="G107" s="44"/>
      <c r="H107" s="44"/>
      <c r="I107" s="44"/>
      <c r="J107" s="44"/>
      <c r="K107" s="44"/>
      <c r="L107" s="29"/>
    </row>
    <row r="108" spans="2:12" s="1" customFormat="1" ht="24.9" customHeight="1">
      <c r="B108" s="29"/>
      <c r="C108" s="18" t="s">
        <v>123</v>
      </c>
      <c r="L108" s="29"/>
    </row>
    <row r="109" spans="2:12" s="1" customFormat="1" ht="6.9" customHeight="1">
      <c r="B109" s="29"/>
      <c r="L109" s="29"/>
    </row>
    <row r="110" spans="2:12" s="1" customFormat="1" ht="12" customHeight="1">
      <c r="B110" s="29"/>
      <c r="C110" s="24" t="s">
        <v>16</v>
      </c>
      <c r="L110" s="29"/>
    </row>
    <row r="111" spans="2:12" s="1" customFormat="1" ht="16.5" customHeight="1">
      <c r="B111" s="29"/>
      <c r="E111" s="208" t="str">
        <f>E7</f>
        <v>Chodník v ulici Blanická</v>
      </c>
      <c r="F111" s="209"/>
      <c r="G111" s="209"/>
      <c r="H111" s="209"/>
      <c r="L111" s="29"/>
    </row>
    <row r="112" spans="2:12" s="1" customFormat="1" ht="12" customHeight="1">
      <c r="B112" s="29"/>
      <c r="C112" s="24" t="s">
        <v>107</v>
      </c>
      <c r="L112" s="29"/>
    </row>
    <row r="113" spans="2:65" s="1" customFormat="1" ht="30" customHeight="1">
      <c r="B113" s="29"/>
      <c r="E113" s="170" t="str">
        <f>E9</f>
        <v>202503104 - SO 101.4 Kanalizace - odvodnění místní komunikace Blanická</v>
      </c>
      <c r="F113" s="210"/>
      <c r="G113" s="210"/>
      <c r="H113" s="210"/>
      <c r="L113" s="29"/>
    </row>
    <row r="114" spans="2:65" s="1" customFormat="1" ht="6.9" customHeight="1">
      <c r="B114" s="29"/>
      <c r="L114" s="29"/>
    </row>
    <row r="115" spans="2:65" s="1" customFormat="1" ht="12" customHeight="1">
      <c r="B115" s="29"/>
      <c r="C115" s="24" t="s">
        <v>20</v>
      </c>
      <c r="F115" s="22" t="str">
        <f>F12</f>
        <v>Milevsko</v>
      </c>
      <c r="I115" s="24" t="s">
        <v>22</v>
      </c>
      <c r="J115" s="49" t="str">
        <f>IF(J12="","",J12)</f>
        <v>26. 3. 2025</v>
      </c>
      <c r="L115" s="29"/>
    </row>
    <row r="116" spans="2:65" s="1" customFormat="1" ht="6.9" customHeight="1">
      <c r="B116" s="29"/>
      <c r="L116" s="29"/>
    </row>
    <row r="117" spans="2:65" s="1" customFormat="1" ht="15.15" customHeight="1">
      <c r="B117" s="29"/>
      <c r="C117" s="24" t="s">
        <v>24</v>
      </c>
      <c r="F117" s="22" t="str">
        <f>E15</f>
        <v xml:space="preserve"> </v>
      </c>
      <c r="I117" s="24" t="s">
        <v>30</v>
      </c>
      <c r="J117" s="27" t="str">
        <f>E21</f>
        <v xml:space="preserve"> </v>
      </c>
      <c r="L117" s="29"/>
    </row>
    <row r="118" spans="2:65" s="1" customFormat="1" ht="15.15" customHeight="1">
      <c r="B118" s="29"/>
      <c r="C118" s="24" t="s">
        <v>28</v>
      </c>
      <c r="F118" s="22" t="str">
        <f>IF(E18="","",E18)</f>
        <v>Vyplň údaj</v>
      </c>
      <c r="I118" s="24" t="s">
        <v>32</v>
      </c>
      <c r="J118" s="27" t="str">
        <f>E24</f>
        <v xml:space="preserve"> </v>
      </c>
      <c r="L118" s="29"/>
    </row>
    <row r="119" spans="2:65" s="1" customFormat="1" ht="10.35" customHeight="1">
      <c r="B119" s="29"/>
      <c r="L119" s="29"/>
    </row>
    <row r="120" spans="2:65" s="10" customFormat="1" ht="29.25" customHeight="1">
      <c r="B120" s="109"/>
      <c r="C120" s="110" t="s">
        <v>124</v>
      </c>
      <c r="D120" s="111" t="s">
        <v>59</v>
      </c>
      <c r="E120" s="111" t="s">
        <v>55</v>
      </c>
      <c r="F120" s="111" t="s">
        <v>56</v>
      </c>
      <c r="G120" s="111" t="s">
        <v>125</v>
      </c>
      <c r="H120" s="111" t="s">
        <v>126</v>
      </c>
      <c r="I120" s="111" t="s">
        <v>127</v>
      </c>
      <c r="J120" s="111" t="s">
        <v>111</v>
      </c>
      <c r="K120" s="112" t="s">
        <v>128</v>
      </c>
      <c r="L120" s="109"/>
      <c r="M120" s="56" t="s">
        <v>1</v>
      </c>
      <c r="N120" s="57" t="s">
        <v>38</v>
      </c>
      <c r="O120" s="57" t="s">
        <v>129</v>
      </c>
      <c r="P120" s="57" t="s">
        <v>130</v>
      </c>
      <c r="Q120" s="57" t="s">
        <v>131</v>
      </c>
      <c r="R120" s="57" t="s">
        <v>132</v>
      </c>
      <c r="S120" s="57" t="s">
        <v>133</v>
      </c>
      <c r="T120" s="58" t="s">
        <v>134</v>
      </c>
    </row>
    <row r="121" spans="2:65" s="1" customFormat="1" ht="22.8" customHeight="1">
      <c r="B121" s="29"/>
      <c r="C121" s="61" t="s">
        <v>135</v>
      </c>
      <c r="J121" s="113">
        <f>BK121</f>
        <v>0</v>
      </c>
      <c r="L121" s="29"/>
      <c r="M121" s="59"/>
      <c r="N121" s="50"/>
      <c r="O121" s="50"/>
      <c r="P121" s="114">
        <f>P122</f>
        <v>0</v>
      </c>
      <c r="Q121" s="50"/>
      <c r="R121" s="114">
        <f>R122</f>
        <v>208.10880909999997</v>
      </c>
      <c r="S121" s="50"/>
      <c r="T121" s="115">
        <f>T122</f>
        <v>0.3</v>
      </c>
      <c r="AT121" s="14" t="s">
        <v>73</v>
      </c>
      <c r="AU121" s="14" t="s">
        <v>113</v>
      </c>
      <c r="BK121" s="116">
        <f>BK122</f>
        <v>0</v>
      </c>
    </row>
    <row r="122" spans="2:65" s="11" customFormat="1" ht="25.95" customHeight="1">
      <c r="B122" s="117"/>
      <c r="D122" s="118" t="s">
        <v>73</v>
      </c>
      <c r="E122" s="119" t="s">
        <v>136</v>
      </c>
      <c r="F122" s="119" t="s">
        <v>137</v>
      </c>
      <c r="I122" s="120"/>
      <c r="J122" s="121">
        <f>BK122</f>
        <v>0</v>
      </c>
      <c r="L122" s="117"/>
      <c r="M122" s="122"/>
      <c r="P122" s="123">
        <f>P123+P145+P201+P204</f>
        <v>0</v>
      </c>
      <c r="R122" s="123">
        <f>R123+R145+R201+R204</f>
        <v>208.10880909999997</v>
      </c>
      <c r="T122" s="124">
        <f>T123+T145+T201+T204</f>
        <v>0.3</v>
      </c>
      <c r="AR122" s="118" t="s">
        <v>82</v>
      </c>
      <c r="AT122" s="125" t="s">
        <v>73</v>
      </c>
      <c r="AU122" s="125" t="s">
        <v>74</v>
      </c>
      <c r="AY122" s="118" t="s">
        <v>138</v>
      </c>
      <c r="BK122" s="126">
        <f>BK123+BK145+BK201+BK204</f>
        <v>0</v>
      </c>
    </row>
    <row r="123" spans="2:65" s="11" customFormat="1" ht="22.8" customHeight="1">
      <c r="B123" s="117"/>
      <c r="D123" s="118" t="s">
        <v>73</v>
      </c>
      <c r="E123" s="127" t="s">
        <v>82</v>
      </c>
      <c r="F123" s="127" t="s">
        <v>139</v>
      </c>
      <c r="I123" s="120"/>
      <c r="J123" s="128">
        <f>BK123</f>
        <v>0</v>
      </c>
      <c r="L123" s="117"/>
      <c r="M123" s="122"/>
      <c r="P123" s="123">
        <f>SUM(P124:P144)</f>
        <v>0</v>
      </c>
      <c r="R123" s="123">
        <f>SUM(R124:R144)</f>
        <v>177.6</v>
      </c>
      <c r="T123" s="124">
        <f>SUM(T124:T144)</f>
        <v>0</v>
      </c>
      <c r="AR123" s="118" t="s">
        <v>82</v>
      </c>
      <c r="AT123" s="125" t="s">
        <v>73</v>
      </c>
      <c r="AU123" s="125" t="s">
        <v>82</v>
      </c>
      <c r="AY123" s="118" t="s">
        <v>138</v>
      </c>
      <c r="BK123" s="126">
        <f>SUM(BK124:BK144)</f>
        <v>0</v>
      </c>
    </row>
    <row r="124" spans="2:65" s="1" customFormat="1" ht="33" customHeight="1">
      <c r="B124" s="29"/>
      <c r="C124" s="129" t="s">
        <v>82</v>
      </c>
      <c r="D124" s="129" t="s">
        <v>140</v>
      </c>
      <c r="E124" s="130" t="s">
        <v>604</v>
      </c>
      <c r="F124" s="131" t="s">
        <v>605</v>
      </c>
      <c r="G124" s="132" t="s">
        <v>175</v>
      </c>
      <c r="H124" s="133">
        <v>118.4</v>
      </c>
      <c r="I124" s="134"/>
      <c r="J124" s="135">
        <f>ROUND(I124*H124,2)</f>
        <v>0</v>
      </c>
      <c r="K124" s="131" t="s">
        <v>144</v>
      </c>
      <c r="L124" s="29"/>
      <c r="M124" s="136" t="s">
        <v>1</v>
      </c>
      <c r="N124" s="137" t="s">
        <v>39</v>
      </c>
      <c r="P124" s="138">
        <f>O124*H124</f>
        <v>0</v>
      </c>
      <c r="Q124" s="138">
        <v>0</v>
      </c>
      <c r="R124" s="138">
        <f>Q124*H124</f>
        <v>0</v>
      </c>
      <c r="S124" s="138">
        <v>0</v>
      </c>
      <c r="T124" s="139">
        <f>S124*H124</f>
        <v>0</v>
      </c>
      <c r="AR124" s="140" t="s">
        <v>145</v>
      </c>
      <c r="AT124" s="140" t="s">
        <v>140</v>
      </c>
      <c r="AU124" s="140" t="s">
        <v>84</v>
      </c>
      <c r="AY124" s="14" t="s">
        <v>138</v>
      </c>
      <c r="BE124" s="141">
        <f>IF(N124="základní",J124,0)</f>
        <v>0</v>
      </c>
      <c r="BF124" s="141">
        <f>IF(N124="snížená",J124,0)</f>
        <v>0</v>
      </c>
      <c r="BG124" s="141">
        <f>IF(N124="zákl. přenesená",J124,0)</f>
        <v>0</v>
      </c>
      <c r="BH124" s="141">
        <f>IF(N124="sníž. přenesená",J124,0)</f>
        <v>0</v>
      </c>
      <c r="BI124" s="141">
        <f>IF(N124="nulová",J124,0)</f>
        <v>0</v>
      </c>
      <c r="BJ124" s="14" t="s">
        <v>82</v>
      </c>
      <c r="BK124" s="141">
        <f>ROUND(I124*H124,2)</f>
        <v>0</v>
      </c>
      <c r="BL124" s="14" t="s">
        <v>145</v>
      </c>
      <c r="BM124" s="140" t="s">
        <v>606</v>
      </c>
    </row>
    <row r="125" spans="2:65" s="1" customFormat="1" ht="28.8">
      <c r="B125" s="29"/>
      <c r="D125" s="142" t="s">
        <v>147</v>
      </c>
      <c r="F125" s="143" t="s">
        <v>607</v>
      </c>
      <c r="I125" s="144"/>
      <c r="L125" s="29"/>
      <c r="M125" s="145"/>
      <c r="T125" s="53"/>
      <c r="AT125" s="14" t="s">
        <v>147</v>
      </c>
      <c r="AU125" s="14" t="s">
        <v>84</v>
      </c>
    </row>
    <row r="126" spans="2:65" s="12" customFormat="1" ht="10.199999999999999">
      <c r="B126" s="147"/>
      <c r="D126" s="142" t="s">
        <v>151</v>
      </c>
      <c r="E126" s="148" t="s">
        <v>1</v>
      </c>
      <c r="F126" s="149" t="s">
        <v>608</v>
      </c>
      <c r="H126" s="150">
        <v>118.4</v>
      </c>
      <c r="I126" s="151"/>
      <c r="L126" s="147"/>
      <c r="M126" s="152"/>
      <c r="T126" s="153"/>
      <c r="AT126" s="148" t="s">
        <v>151</v>
      </c>
      <c r="AU126" s="148" t="s">
        <v>84</v>
      </c>
      <c r="AV126" s="12" t="s">
        <v>84</v>
      </c>
      <c r="AW126" s="12" t="s">
        <v>31</v>
      </c>
      <c r="AX126" s="12" t="s">
        <v>82</v>
      </c>
      <c r="AY126" s="148" t="s">
        <v>138</v>
      </c>
    </row>
    <row r="127" spans="2:65" s="1" customFormat="1" ht="37.799999999999997" customHeight="1">
      <c r="B127" s="29"/>
      <c r="C127" s="129" t="s">
        <v>84</v>
      </c>
      <c r="D127" s="129" t="s">
        <v>140</v>
      </c>
      <c r="E127" s="130" t="s">
        <v>180</v>
      </c>
      <c r="F127" s="131" t="s">
        <v>181</v>
      </c>
      <c r="G127" s="132" t="s">
        <v>175</v>
      </c>
      <c r="H127" s="133">
        <v>118.4</v>
      </c>
      <c r="I127" s="134"/>
      <c r="J127" s="135">
        <f>ROUND(I127*H127,2)</f>
        <v>0</v>
      </c>
      <c r="K127" s="131" t="s">
        <v>144</v>
      </c>
      <c r="L127" s="29"/>
      <c r="M127" s="136" t="s">
        <v>1</v>
      </c>
      <c r="N127" s="137" t="s">
        <v>39</v>
      </c>
      <c r="P127" s="138">
        <f>O127*H127</f>
        <v>0</v>
      </c>
      <c r="Q127" s="138">
        <v>0</v>
      </c>
      <c r="R127" s="138">
        <f>Q127*H127</f>
        <v>0</v>
      </c>
      <c r="S127" s="138">
        <v>0</v>
      </c>
      <c r="T127" s="139">
        <f>S127*H127</f>
        <v>0</v>
      </c>
      <c r="AR127" s="140" t="s">
        <v>145</v>
      </c>
      <c r="AT127" s="140" t="s">
        <v>140</v>
      </c>
      <c r="AU127" s="140" t="s">
        <v>84</v>
      </c>
      <c r="AY127" s="14" t="s">
        <v>138</v>
      </c>
      <c r="BE127" s="141">
        <f>IF(N127="základní",J127,0)</f>
        <v>0</v>
      </c>
      <c r="BF127" s="141">
        <f>IF(N127="snížená",J127,0)</f>
        <v>0</v>
      </c>
      <c r="BG127" s="141">
        <f>IF(N127="zákl. přenesená",J127,0)</f>
        <v>0</v>
      </c>
      <c r="BH127" s="141">
        <f>IF(N127="sníž. přenesená",J127,0)</f>
        <v>0</v>
      </c>
      <c r="BI127" s="141">
        <f>IF(N127="nulová",J127,0)</f>
        <v>0</v>
      </c>
      <c r="BJ127" s="14" t="s">
        <v>82</v>
      </c>
      <c r="BK127" s="141">
        <f>ROUND(I127*H127,2)</f>
        <v>0</v>
      </c>
      <c r="BL127" s="14" t="s">
        <v>145</v>
      </c>
      <c r="BM127" s="140" t="s">
        <v>609</v>
      </c>
    </row>
    <row r="128" spans="2:65" s="1" customFormat="1" ht="38.4">
      <c r="B128" s="29"/>
      <c r="D128" s="142" t="s">
        <v>147</v>
      </c>
      <c r="F128" s="143" t="s">
        <v>183</v>
      </c>
      <c r="I128" s="144"/>
      <c r="L128" s="29"/>
      <c r="M128" s="145"/>
      <c r="T128" s="53"/>
      <c r="AT128" s="14" t="s">
        <v>147</v>
      </c>
      <c r="AU128" s="14" t="s">
        <v>84</v>
      </c>
    </row>
    <row r="129" spans="2:65" s="12" customFormat="1" ht="10.199999999999999">
      <c r="B129" s="147"/>
      <c r="D129" s="142" t="s">
        <v>151</v>
      </c>
      <c r="E129" s="148" t="s">
        <v>1</v>
      </c>
      <c r="F129" s="149" t="s">
        <v>610</v>
      </c>
      <c r="H129" s="150">
        <v>118.4</v>
      </c>
      <c r="I129" s="151"/>
      <c r="L129" s="147"/>
      <c r="M129" s="152"/>
      <c r="T129" s="153"/>
      <c r="AT129" s="148" t="s">
        <v>151</v>
      </c>
      <c r="AU129" s="148" t="s">
        <v>84</v>
      </c>
      <c r="AV129" s="12" t="s">
        <v>84</v>
      </c>
      <c r="AW129" s="12" t="s">
        <v>31</v>
      </c>
      <c r="AX129" s="12" t="s">
        <v>82</v>
      </c>
      <c r="AY129" s="148" t="s">
        <v>138</v>
      </c>
    </row>
    <row r="130" spans="2:65" s="1" customFormat="1" ht="37.799999999999997" customHeight="1">
      <c r="B130" s="29"/>
      <c r="C130" s="129" t="s">
        <v>159</v>
      </c>
      <c r="D130" s="129" t="s">
        <v>140</v>
      </c>
      <c r="E130" s="130" t="s">
        <v>185</v>
      </c>
      <c r="F130" s="131" t="s">
        <v>186</v>
      </c>
      <c r="G130" s="132" t="s">
        <v>175</v>
      </c>
      <c r="H130" s="133">
        <v>236.8</v>
      </c>
      <c r="I130" s="134"/>
      <c r="J130" s="135">
        <f>ROUND(I130*H130,2)</f>
        <v>0</v>
      </c>
      <c r="K130" s="131" t="s">
        <v>144</v>
      </c>
      <c r="L130" s="29"/>
      <c r="M130" s="136" t="s">
        <v>1</v>
      </c>
      <c r="N130" s="137" t="s">
        <v>39</v>
      </c>
      <c r="P130" s="138">
        <f>O130*H130</f>
        <v>0</v>
      </c>
      <c r="Q130" s="138">
        <v>0</v>
      </c>
      <c r="R130" s="138">
        <f>Q130*H130</f>
        <v>0</v>
      </c>
      <c r="S130" s="138">
        <v>0</v>
      </c>
      <c r="T130" s="139">
        <f>S130*H130</f>
        <v>0</v>
      </c>
      <c r="AR130" s="140" t="s">
        <v>145</v>
      </c>
      <c r="AT130" s="140" t="s">
        <v>140</v>
      </c>
      <c r="AU130" s="140" t="s">
        <v>84</v>
      </c>
      <c r="AY130" s="14" t="s">
        <v>138</v>
      </c>
      <c r="BE130" s="141">
        <f>IF(N130="základní",J130,0)</f>
        <v>0</v>
      </c>
      <c r="BF130" s="141">
        <f>IF(N130="snížená",J130,0)</f>
        <v>0</v>
      </c>
      <c r="BG130" s="141">
        <f>IF(N130="zákl. přenesená",J130,0)</f>
        <v>0</v>
      </c>
      <c r="BH130" s="141">
        <f>IF(N130="sníž. přenesená",J130,0)</f>
        <v>0</v>
      </c>
      <c r="BI130" s="141">
        <f>IF(N130="nulová",J130,0)</f>
        <v>0</v>
      </c>
      <c r="BJ130" s="14" t="s">
        <v>82</v>
      </c>
      <c r="BK130" s="141">
        <f>ROUND(I130*H130,2)</f>
        <v>0</v>
      </c>
      <c r="BL130" s="14" t="s">
        <v>145</v>
      </c>
      <c r="BM130" s="140" t="s">
        <v>611</v>
      </c>
    </row>
    <row r="131" spans="2:65" s="1" customFormat="1" ht="48">
      <c r="B131" s="29"/>
      <c r="D131" s="142" t="s">
        <v>147</v>
      </c>
      <c r="F131" s="143" t="s">
        <v>188</v>
      </c>
      <c r="I131" s="144"/>
      <c r="L131" s="29"/>
      <c r="M131" s="145"/>
      <c r="T131" s="53"/>
      <c r="AT131" s="14" t="s">
        <v>147</v>
      </c>
      <c r="AU131" s="14" t="s">
        <v>84</v>
      </c>
    </row>
    <row r="132" spans="2:65" s="12" customFormat="1" ht="10.199999999999999">
      <c r="B132" s="147"/>
      <c r="D132" s="142" t="s">
        <v>151</v>
      </c>
      <c r="E132" s="148" t="s">
        <v>1</v>
      </c>
      <c r="F132" s="149" t="s">
        <v>612</v>
      </c>
      <c r="H132" s="150">
        <v>236.8</v>
      </c>
      <c r="I132" s="151"/>
      <c r="L132" s="147"/>
      <c r="M132" s="152"/>
      <c r="T132" s="153"/>
      <c r="AT132" s="148" t="s">
        <v>151</v>
      </c>
      <c r="AU132" s="148" t="s">
        <v>84</v>
      </c>
      <c r="AV132" s="12" t="s">
        <v>84</v>
      </c>
      <c r="AW132" s="12" t="s">
        <v>31</v>
      </c>
      <c r="AX132" s="12" t="s">
        <v>82</v>
      </c>
      <c r="AY132" s="148" t="s">
        <v>138</v>
      </c>
    </row>
    <row r="133" spans="2:65" s="1" customFormat="1" ht="33" customHeight="1">
      <c r="B133" s="29"/>
      <c r="C133" s="129" t="s">
        <v>145</v>
      </c>
      <c r="D133" s="129" t="s">
        <v>140</v>
      </c>
      <c r="E133" s="130" t="s">
        <v>191</v>
      </c>
      <c r="F133" s="131" t="s">
        <v>192</v>
      </c>
      <c r="G133" s="132" t="s">
        <v>193</v>
      </c>
      <c r="H133" s="133">
        <v>207.2</v>
      </c>
      <c r="I133" s="134"/>
      <c r="J133" s="135">
        <f>ROUND(I133*H133,2)</f>
        <v>0</v>
      </c>
      <c r="K133" s="131" t="s">
        <v>144</v>
      </c>
      <c r="L133" s="29"/>
      <c r="M133" s="136" t="s">
        <v>1</v>
      </c>
      <c r="N133" s="137" t="s">
        <v>39</v>
      </c>
      <c r="P133" s="138">
        <f>O133*H133</f>
        <v>0</v>
      </c>
      <c r="Q133" s="138">
        <v>0</v>
      </c>
      <c r="R133" s="138">
        <f>Q133*H133</f>
        <v>0</v>
      </c>
      <c r="S133" s="138">
        <v>0</v>
      </c>
      <c r="T133" s="139">
        <f>S133*H133</f>
        <v>0</v>
      </c>
      <c r="AR133" s="140" t="s">
        <v>145</v>
      </c>
      <c r="AT133" s="140" t="s">
        <v>140</v>
      </c>
      <c r="AU133" s="140" t="s">
        <v>84</v>
      </c>
      <c r="AY133" s="14" t="s">
        <v>138</v>
      </c>
      <c r="BE133" s="141">
        <f>IF(N133="základní",J133,0)</f>
        <v>0</v>
      </c>
      <c r="BF133" s="141">
        <f>IF(N133="snížená",J133,0)</f>
        <v>0</v>
      </c>
      <c r="BG133" s="141">
        <f>IF(N133="zákl. přenesená",J133,0)</f>
        <v>0</v>
      </c>
      <c r="BH133" s="141">
        <f>IF(N133="sníž. přenesená",J133,0)</f>
        <v>0</v>
      </c>
      <c r="BI133" s="141">
        <f>IF(N133="nulová",J133,0)</f>
        <v>0</v>
      </c>
      <c r="BJ133" s="14" t="s">
        <v>82</v>
      </c>
      <c r="BK133" s="141">
        <f>ROUND(I133*H133,2)</f>
        <v>0</v>
      </c>
      <c r="BL133" s="14" t="s">
        <v>145</v>
      </c>
      <c r="BM133" s="140" t="s">
        <v>613</v>
      </c>
    </row>
    <row r="134" spans="2:65" s="1" customFormat="1" ht="28.8">
      <c r="B134" s="29"/>
      <c r="D134" s="142" t="s">
        <v>147</v>
      </c>
      <c r="F134" s="143" t="s">
        <v>195</v>
      </c>
      <c r="I134" s="144"/>
      <c r="L134" s="29"/>
      <c r="M134" s="145"/>
      <c r="T134" s="53"/>
      <c r="AT134" s="14" t="s">
        <v>147</v>
      </c>
      <c r="AU134" s="14" t="s">
        <v>84</v>
      </c>
    </row>
    <row r="135" spans="2:65" s="12" customFormat="1" ht="10.199999999999999">
      <c r="B135" s="147"/>
      <c r="D135" s="142" t="s">
        <v>151</v>
      </c>
      <c r="E135" s="148" t="s">
        <v>1</v>
      </c>
      <c r="F135" s="149" t="s">
        <v>614</v>
      </c>
      <c r="H135" s="150">
        <v>207.2</v>
      </c>
      <c r="I135" s="151"/>
      <c r="L135" s="147"/>
      <c r="M135" s="152"/>
      <c r="T135" s="153"/>
      <c r="AT135" s="148" t="s">
        <v>151</v>
      </c>
      <c r="AU135" s="148" t="s">
        <v>84</v>
      </c>
      <c r="AV135" s="12" t="s">
        <v>84</v>
      </c>
      <c r="AW135" s="12" t="s">
        <v>31</v>
      </c>
      <c r="AX135" s="12" t="s">
        <v>82</v>
      </c>
      <c r="AY135" s="148" t="s">
        <v>138</v>
      </c>
    </row>
    <row r="136" spans="2:65" s="1" customFormat="1" ht="16.5" customHeight="1">
      <c r="B136" s="29"/>
      <c r="C136" s="129" t="s">
        <v>172</v>
      </c>
      <c r="D136" s="129" t="s">
        <v>140</v>
      </c>
      <c r="E136" s="130" t="s">
        <v>198</v>
      </c>
      <c r="F136" s="131" t="s">
        <v>199</v>
      </c>
      <c r="G136" s="132" t="s">
        <v>175</v>
      </c>
      <c r="H136" s="133">
        <v>118.4</v>
      </c>
      <c r="I136" s="134"/>
      <c r="J136" s="135">
        <f>ROUND(I136*H136,2)</f>
        <v>0</v>
      </c>
      <c r="K136" s="131" t="s">
        <v>144</v>
      </c>
      <c r="L136" s="29"/>
      <c r="M136" s="136" t="s">
        <v>1</v>
      </c>
      <c r="N136" s="137" t="s">
        <v>39</v>
      </c>
      <c r="P136" s="138">
        <f>O136*H136</f>
        <v>0</v>
      </c>
      <c r="Q136" s="138">
        <v>0</v>
      </c>
      <c r="R136" s="138">
        <f>Q136*H136</f>
        <v>0</v>
      </c>
      <c r="S136" s="138">
        <v>0</v>
      </c>
      <c r="T136" s="139">
        <f>S136*H136</f>
        <v>0</v>
      </c>
      <c r="AR136" s="140" t="s">
        <v>145</v>
      </c>
      <c r="AT136" s="140" t="s">
        <v>140</v>
      </c>
      <c r="AU136" s="140" t="s">
        <v>84</v>
      </c>
      <c r="AY136" s="14" t="s">
        <v>138</v>
      </c>
      <c r="BE136" s="141">
        <f>IF(N136="základní",J136,0)</f>
        <v>0</v>
      </c>
      <c r="BF136" s="141">
        <f>IF(N136="snížená",J136,0)</f>
        <v>0</v>
      </c>
      <c r="BG136" s="141">
        <f>IF(N136="zákl. přenesená",J136,0)</f>
        <v>0</v>
      </c>
      <c r="BH136" s="141">
        <f>IF(N136="sníž. přenesená",J136,0)</f>
        <v>0</v>
      </c>
      <c r="BI136" s="141">
        <f>IF(N136="nulová",J136,0)</f>
        <v>0</v>
      </c>
      <c r="BJ136" s="14" t="s">
        <v>82</v>
      </c>
      <c r="BK136" s="141">
        <f>ROUND(I136*H136,2)</f>
        <v>0</v>
      </c>
      <c r="BL136" s="14" t="s">
        <v>145</v>
      </c>
      <c r="BM136" s="140" t="s">
        <v>615</v>
      </c>
    </row>
    <row r="137" spans="2:65" s="1" customFormat="1" ht="19.2">
      <c r="B137" s="29"/>
      <c r="D137" s="142" t="s">
        <v>147</v>
      </c>
      <c r="F137" s="143" t="s">
        <v>201</v>
      </c>
      <c r="I137" s="144"/>
      <c r="L137" s="29"/>
      <c r="M137" s="145"/>
      <c r="T137" s="53"/>
      <c r="AT137" s="14" t="s">
        <v>147</v>
      </c>
      <c r="AU137" s="14" t="s">
        <v>84</v>
      </c>
    </row>
    <row r="138" spans="2:65" s="12" customFormat="1" ht="10.199999999999999">
      <c r="B138" s="147"/>
      <c r="D138" s="142" t="s">
        <v>151</v>
      </c>
      <c r="E138" s="148" t="s">
        <v>1</v>
      </c>
      <c r="F138" s="149" t="s">
        <v>610</v>
      </c>
      <c r="H138" s="150">
        <v>118.4</v>
      </c>
      <c r="I138" s="151"/>
      <c r="L138" s="147"/>
      <c r="M138" s="152"/>
      <c r="T138" s="153"/>
      <c r="AT138" s="148" t="s">
        <v>151</v>
      </c>
      <c r="AU138" s="148" t="s">
        <v>84</v>
      </c>
      <c r="AV138" s="12" t="s">
        <v>84</v>
      </c>
      <c r="AW138" s="12" t="s">
        <v>31</v>
      </c>
      <c r="AX138" s="12" t="s">
        <v>82</v>
      </c>
      <c r="AY138" s="148" t="s">
        <v>138</v>
      </c>
    </row>
    <row r="139" spans="2:65" s="1" customFormat="1" ht="24.15" customHeight="1">
      <c r="B139" s="29"/>
      <c r="C139" s="129" t="s">
        <v>179</v>
      </c>
      <c r="D139" s="129" t="s">
        <v>140</v>
      </c>
      <c r="E139" s="130" t="s">
        <v>616</v>
      </c>
      <c r="F139" s="131" t="s">
        <v>617</v>
      </c>
      <c r="G139" s="132" t="s">
        <v>175</v>
      </c>
      <c r="H139" s="133">
        <v>88.8</v>
      </c>
      <c r="I139" s="134"/>
      <c r="J139" s="135">
        <f>ROUND(I139*H139,2)</f>
        <v>0</v>
      </c>
      <c r="K139" s="131" t="s">
        <v>144</v>
      </c>
      <c r="L139" s="29"/>
      <c r="M139" s="136" t="s">
        <v>1</v>
      </c>
      <c r="N139" s="137" t="s">
        <v>39</v>
      </c>
      <c r="P139" s="138">
        <f>O139*H139</f>
        <v>0</v>
      </c>
      <c r="Q139" s="138">
        <v>0</v>
      </c>
      <c r="R139" s="138">
        <f>Q139*H139</f>
        <v>0</v>
      </c>
      <c r="S139" s="138">
        <v>0</v>
      </c>
      <c r="T139" s="139">
        <f>S139*H139</f>
        <v>0</v>
      </c>
      <c r="AR139" s="140" t="s">
        <v>145</v>
      </c>
      <c r="AT139" s="140" t="s">
        <v>140</v>
      </c>
      <c r="AU139" s="140" t="s">
        <v>84</v>
      </c>
      <c r="AY139" s="14" t="s">
        <v>138</v>
      </c>
      <c r="BE139" s="141">
        <f>IF(N139="základní",J139,0)</f>
        <v>0</v>
      </c>
      <c r="BF139" s="141">
        <f>IF(N139="snížená",J139,0)</f>
        <v>0</v>
      </c>
      <c r="BG139" s="141">
        <f>IF(N139="zákl. přenesená",J139,0)</f>
        <v>0</v>
      </c>
      <c r="BH139" s="141">
        <f>IF(N139="sníž. přenesená",J139,0)</f>
        <v>0</v>
      </c>
      <c r="BI139" s="141">
        <f>IF(N139="nulová",J139,0)</f>
        <v>0</v>
      </c>
      <c r="BJ139" s="14" t="s">
        <v>82</v>
      </c>
      <c r="BK139" s="141">
        <f>ROUND(I139*H139,2)</f>
        <v>0</v>
      </c>
      <c r="BL139" s="14" t="s">
        <v>145</v>
      </c>
      <c r="BM139" s="140" t="s">
        <v>618</v>
      </c>
    </row>
    <row r="140" spans="2:65" s="1" customFormat="1" ht="48">
      <c r="B140" s="29"/>
      <c r="D140" s="142" t="s">
        <v>147</v>
      </c>
      <c r="F140" s="143" t="s">
        <v>619</v>
      </c>
      <c r="I140" s="144"/>
      <c r="L140" s="29"/>
      <c r="M140" s="145"/>
      <c r="T140" s="53"/>
      <c r="AT140" s="14" t="s">
        <v>147</v>
      </c>
      <c r="AU140" s="14" t="s">
        <v>84</v>
      </c>
    </row>
    <row r="141" spans="2:65" s="12" customFormat="1" ht="10.199999999999999">
      <c r="B141" s="147"/>
      <c r="D141" s="142" t="s">
        <v>151</v>
      </c>
      <c r="E141" s="148" t="s">
        <v>1</v>
      </c>
      <c r="F141" s="149" t="s">
        <v>620</v>
      </c>
      <c r="H141" s="150">
        <v>88.8</v>
      </c>
      <c r="I141" s="151"/>
      <c r="L141" s="147"/>
      <c r="M141" s="152"/>
      <c r="T141" s="153"/>
      <c r="AT141" s="148" t="s">
        <v>151</v>
      </c>
      <c r="AU141" s="148" t="s">
        <v>84</v>
      </c>
      <c r="AV141" s="12" t="s">
        <v>84</v>
      </c>
      <c r="AW141" s="12" t="s">
        <v>31</v>
      </c>
      <c r="AX141" s="12" t="s">
        <v>82</v>
      </c>
      <c r="AY141" s="148" t="s">
        <v>138</v>
      </c>
    </row>
    <row r="142" spans="2:65" s="1" customFormat="1" ht="16.5" customHeight="1">
      <c r="B142" s="29"/>
      <c r="C142" s="154" t="s">
        <v>184</v>
      </c>
      <c r="D142" s="154" t="s">
        <v>228</v>
      </c>
      <c r="E142" s="155" t="s">
        <v>621</v>
      </c>
      <c r="F142" s="156" t="s">
        <v>622</v>
      </c>
      <c r="G142" s="157" t="s">
        <v>193</v>
      </c>
      <c r="H142" s="158">
        <v>177.6</v>
      </c>
      <c r="I142" s="159"/>
      <c r="J142" s="160">
        <f>ROUND(I142*H142,2)</f>
        <v>0</v>
      </c>
      <c r="K142" s="156" t="s">
        <v>144</v>
      </c>
      <c r="L142" s="161"/>
      <c r="M142" s="162" t="s">
        <v>1</v>
      </c>
      <c r="N142" s="163" t="s">
        <v>39</v>
      </c>
      <c r="P142" s="138">
        <f>O142*H142</f>
        <v>0</v>
      </c>
      <c r="Q142" s="138">
        <v>1</v>
      </c>
      <c r="R142" s="138">
        <f>Q142*H142</f>
        <v>177.6</v>
      </c>
      <c r="S142" s="138">
        <v>0</v>
      </c>
      <c r="T142" s="139">
        <f>S142*H142</f>
        <v>0</v>
      </c>
      <c r="AR142" s="140" t="s">
        <v>190</v>
      </c>
      <c r="AT142" s="140" t="s">
        <v>228</v>
      </c>
      <c r="AU142" s="140" t="s">
        <v>84</v>
      </c>
      <c r="AY142" s="14" t="s">
        <v>138</v>
      </c>
      <c r="BE142" s="141">
        <f>IF(N142="základní",J142,0)</f>
        <v>0</v>
      </c>
      <c r="BF142" s="141">
        <f>IF(N142="snížená",J142,0)</f>
        <v>0</v>
      </c>
      <c r="BG142" s="141">
        <f>IF(N142="zákl. přenesená",J142,0)</f>
        <v>0</v>
      </c>
      <c r="BH142" s="141">
        <f>IF(N142="sníž. přenesená",J142,0)</f>
        <v>0</v>
      </c>
      <c r="BI142" s="141">
        <f>IF(N142="nulová",J142,0)</f>
        <v>0</v>
      </c>
      <c r="BJ142" s="14" t="s">
        <v>82</v>
      </c>
      <c r="BK142" s="141">
        <f>ROUND(I142*H142,2)</f>
        <v>0</v>
      </c>
      <c r="BL142" s="14" t="s">
        <v>145</v>
      </c>
      <c r="BM142" s="140" t="s">
        <v>623</v>
      </c>
    </row>
    <row r="143" spans="2:65" s="1" customFormat="1" ht="10.199999999999999">
      <c r="B143" s="29"/>
      <c r="D143" s="142" t="s">
        <v>147</v>
      </c>
      <c r="F143" s="143" t="s">
        <v>622</v>
      </c>
      <c r="I143" s="144"/>
      <c r="L143" s="29"/>
      <c r="M143" s="145"/>
      <c r="T143" s="53"/>
      <c r="AT143" s="14" t="s">
        <v>147</v>
      </c>
      <c r="AU143" s="14" t="s">
        <v>84</v>
      </c>
    </row>
    <row r="144" spans="2:65" s="12" customFormat="1" ht="10.199999999999999">
      <c r="B144" s="147"/>
      <c r="D144" s="142" t="s">
        <v>151</v>
      </c>
      <c r="F144" s="149" t="s">
        <v>624</v>
      </c>
      <c r="H144" s="150">
        <v>177.6</v>
      </c>
      <c r="I144" s="151"/>
      <c r="L144" s="147"/>
      <c r="M144" s="152"/>
      <c r="T144" s="153"/>
      <c r="AT144" s="148" t="s">
        <v>151</v>
      </c>
      <c r="AU144" s="148" t="s">
        <v>84</v>
      </c>
      <c r="AV144" s="12" t="s">
        <v>84</v>
      </c>
      <c r="AW144" s="12" t="s">
        <v>4</v>
      </c>
      <c r="AX144" s="12" t="s">
        <v>82</v>
      </c>
      <c r="AY144" s="148" t="s">
        <v>138</v>
      </c>
    </row>
    <row r="145" spans="2:65" s="11" customFormat="1" ht="22.8" customHeight="1">
      <c r="B145" s="117"/>
      <c r="D145" s="118" t="s">
        <v>73</v>
      </c>
      <c r="E145" s="127" t="s">
        <v>190</v>
      </c>
      <c r="F145" s="127" t="s">
        <v>625</v>
      </c>
      <c r="I145" s="120"/>
      <c r="J145" s="128">
        <f>BK145</f>
        <v>0</v>
      </c>
      <c r="L145" s="117"/>
      <c r="M145" s="122"/>
      <c r="P145" s="123">
        <f>SUM(P146:P200)</f>
        <v>0</v>
      </c>
      <c r="R145" s="123">
        <f>SUM(R146:R200)</f>
        <v>30.508809099999993</v>
      </c>
      <c r="T145" s="124">
        <f>SUM(T146:T200)</f>
        <v>0.3</v>
      </c>
      <c r="AR145" s="118" t="s">
        <v>82</v>
      </c>
      <c r="AT145" s="125" t="s">
        <v>73</v>
      </c>
      <c r="AU145" s="125" t="s">
        <v>82</v>
      </c>
      <c r="AY145" s="118" t="s">
        <v>138</v>
      </c>
      <c r="BK145" s="126">
        <f>SUM(BK146:BK200)</f>
        <v>0</v>
      </c>
    </row>
    <row r="146" spans="2:65" s="1" customFormat="1" ht="24.15" customHeight="1">
      <c r="B146" s="29"/>
      <c r="C146" s="129" t="s">
        <v>190</v>
      </c>
      <c r="D146" s="129" t="s">
        <v>140</v>
      </c>
      <c r="E146" s="130" t="s">
        <v>626</v>
      </c>
      <c r="F146" s="131" t="s">
        <v>627</v>
      </c>
      <c r="G146" s="132" t="s">
        <v>175</v>
      </c>
      <c r="H146" s="133">
        <v>11.84</v>
      </c>
      <c r="I146" s="134"/>
      <c r="J146" s="135">
        <f>ROUND(I146*H146,2)</f>
        <v>0</v>
      </c>
      <c r="K146" s="131" t="s">
        <v>144</v>
      </c>
      <c r="L146" s="29"/>
      <c r="M146" s="136" t="s">
        <v>1</v>
      </c>
      <c r="N146" s="137" t="s">
        <v>39</v>
      </c>
      <c r="P146" s="138">
        <f>O146*H146</f>
        <v>0</v>
      </c>
      <c r="Q146" s="138">
        <v>1.8907700000000001</v>
      </c>
      <c r="R146" s="138">
        <f>Q146*H146</f>
        <v>22.386716800000002</v>
      </c>
      <c r="S146" s="138">
        <v>0</v>
      </c>
      <c r="T146" s="139">
        <f>S146*H146</f>
        <v>0</v>
      </c>
      <c r="AR146" s="140" t="s">
        <v>145</v>
      </c>
      <c r="AT146" s="140" t="s">
        <v>140</v>
      </c>
      <c r="AU146" s="140" t="s">
        <v>84</v>
      </c>
      <c r="AY146" s="14" t="s">
        <v>138</v>
      </c>
      <c r="BE146" s="141">
        <f>IF(N146="základní",J146,0)</f>
        <v>0</v>
      </c>
      <c r="BF146" s="141">
        <f>IF(N146="snížená",J146,0)</f>
        <v>0</v>
      </c>
      <c r="BG146" s="141">
        <f>IF(N146="zákl. přenesená",J146,0)</f>
        <v>0</v>
      </c>
      <c r="BH146" s="141">
        <f>IF(N146="sníž. přenesená",J146,0)</f>
        <v>0</v>
      </c>
      <c r="BI146" s="141">
        <f>IF(N146="nulová",J146,0)</f>
        <v>0</v>
      </c>
      <c r="BJ146" s="14" t="s">
        <v>82</v>
      </c>
      <c r="BK146" s="141">
        <f>ROUND(I146*H146,2)</f>
        <v>0</v>
      </c>
      <c r="BL146" s="14" t="s">
        <v>145</v>
      </c>
      <c r="BM146" s="140" t="s">
        <v>628</v>
      </c>
    </row>
    <row r="147" spans="2:65" s="1" customFormat="1" ht="19.2">
      <c r="B147" s="29"/>
      <c r="D147" s="142" t="s">
        <v>147</v>
      </c>
      <c r="F147" s="143" t="s">
        <v>629</v>
      </c>
      <c r="I147" s="144"/>
      <c r="L147" s="29"/>
      <c r="M147" s="145"/>
      <c r="T147" s="53"/>
      <c r="AT147" s="14" t="s">
        <v>147</v>
      </c>
      <c r="AU147" s="14" t="s">
        <v>84</v>
      </c>
    </row>
    <row r="148" spans="2:65" s="12" customFormat="1" ht="10.199999999999999">
      <c r="B148" s="147"/>
      <c r="D148" s="142" t="s">
        <v>151</v>
      </c>
      <c r="E148" s="148" t="s">
        <v>1</v>
      </c>
      <c r="F148" s="149" t="s">
        <v>630</v>
      </c>
      <c r="H148" s="150">
        <v>11.84</v>
      </c>
      <c r="I148" s="151"/>
      <c r="L148" s="147"/>
      <c r="M148" s="152"/>
      <c r="T148" s="153"/>
      <c r="AT148" s="148" t="s">
        <v>151</v>
      </c>
      <c r="AU148" s="148" t="s">
        <v>84</v>
      </c>
      <c r="AV148" s="12" t="s">
        <v>84</v>
      </c>
      <c r="AW148" s="12" t="s">
        <v>31</v>
      </c>
      <c r="AX148" s="12" t="s">
        <v>82</v>
      </c>
      <c r="AY148" s="148" t="s">
        <v>138</v>
      </c>
    </row>
    <row r="149" spans="2:65" s="1" customFormat="1" ht="24.15" customHeight="1">
      <c r="B149" s="29"/>
      <c r="C149" s="129" t="s">
        <v>197</v>
      </c>
      <c r="D149" s="129" t="s">
        <v>140</v>
      </c>
      <c r="E149" s="130" t="s">
        <v>631</v>
      </c>
      <c r="F149" s="131" t="s">
        <v>632</v>
      </c>
      <c r="G149" s="132" t="s">
        <v>168</v>
      </c>
      <c r="H149" s="133">
        <v>30.6</v>
      </c>
      <c r="I149" s="134"/>
      <c r="J149" s="135">
        <f>ROUND(I149*H149,2)</f>
        <v>0</v>
      </c>
      <c r="K149" s="131" t="s">
        <v>144</v>
      </c>
      <c r="L149" s="29"/>
      <c r="M149" s="136" t="s">
        <v>1</v>
      </c>
      <c r="N149" s="137" t="s">
        <v>39</v>
      </c>
      <c r="P149" s="138">
        <f>O149*H149</f>
        <v>0</v>
      </c>
      <c r="Q149" s="138">
        <v>1.0000000000000001E-5</v>
      </c>
      <c r="R149" s="138">
        <f>Q149*H149</f>
        <v>3.0600000000000007E-4</v>
      </c>
      <c r="S149" s="138">
        <v>0</v>
      </c>
      <c r="T149" s="139">
        <f>S149*H149</f>
        <v>0</v>
      </c>
      <c r="AR149" s="140" t="s">
        <v>145</v>
      </c>
      <c r="AT149" s="140" t="s">
        <v>140</v>
      </c>
      <c r="AU149" s="140" t="s">
        <v>84</v>
      </c>
      <c r="AY149" s="14" t="s">
        <v>138</v>
      </c>
      <c r="BE149" s="141">
        <f>IF(N149="základní",J149,0)</f>
        <v>0</v>
      </c>
      <c r="BF149" s="141">
        <f>IF(N149="snížená",J149,0)</f>
        <v>0</v>
      </c>
      <c r="BG149" s="141">
        <f>IF(N149="zákl. přenesená",J149,0)</f>
        <v>0</v>
      </c>
      <c r="BH149" s="141">
        <f>IF(N149="sníž. přenesená",J149,0)</f>
        <v>0</v>
      </c>
      <c r="BI149" s="141">
        <f>IF(N149="nulová",J149,0)</f>
        <v>0</v>
      </c>
      <c r="BJ149" s="14" t="s">
        <v>82</v>
      </c>
      <c r="BK149" s="141">
        <f>ROUND(I149*H149,2)</f>
        <v>0</v>
      </c>
      <c r="BL149" s="14" t="s">
        <v>145</v>
      </c>
      <c r="BM149" s="140" t="s">
        <v>633</v>
      </c>
    </row>
    <row r="150" spans="2:65" s="1" customFormat="1" ht="19.2">
      <c r="B150" s="29"/>
      <c r="D150" s="142" t="s">
        <v>147</v>
      </c>
      <c r="F150" s="143" t="s">
        <v>634</v>
      </c>
      <c r="I150" s="144"/>
      <c r="L150" s="29"/>
      <c r="M150" s="145"/>
      <c r="T150" s="53"/>
      <c r="AT150" s="14" t="s">
        <v>147</v>
      </c>
      <c r="AU150" s="14" t="s">
        <v>84</v>
      </c>
    </row>
    <row r="151" spans="2:65" s="1" customFormat="1" ht="19.2">
      <c r="B151" s="29"/>
      <c r="D151" s="142" t="s">
        <v>149</v>
      </c>
      <c r="F151" s="146" t="s">
        <v>635</v>
      </c>
      <c r="I151" s="144"/>
      <c r="L151" s="29"/>
      <c r="M151" s="145"/>
      <c r="T151" s="53"/>
      <c r="AT151" s="14" t="s">
        <v>149</v>
      </c>
      <c r="AU151" s="14" t="s">
        <v>84</v>
      </c>
    </row>
    <row r="152" spans="2:65" s="1" customFormat="1" ht="24.15" customHeight="1">
      <c r="B152" s="29"/>
      <c r="C152" s="154" t="s">
        <v>202</v>
      </c>
      <c r="D152" s="154" t="s">
        <v>228</v>
      </c>
      <c r="E152" s="155" t="s">
        <v>636</v>
      </c>
      <c r="F152" s="156" t="s">
        <v>637</v>
      </c>
      <c r="G152" s="157" t="s">
        <v>168</v>
      </c>
      <c r="H152" s="158">
        <v>31.059000000000001</v>
      </c>
      <c r="I152" s="159"/>
      <c r="J152" s="160">
        <f>ROUND(I152*H152,2)</f>
        <v>0</v>
      </c>
      <c r="K152" s="156" t="s">
        <v>144</v>
      </c>
      <c r="L152" s="161"/>
      <c r="M152" s="162" t="s">
        <v>1</v>
      </c>
      <c r="N152" s="163" t="s">
        <v>39</v>
      </c>
      <c r="P152" s="138">
        <f>O152*H152</f>
        <v>0</v>
      </c>
      <c r="Q152" s="138">
        <v>5.1000000000000004E-3</v>
      </c>
      <c r="R152" s="138">
        <f>Q152*H152</f>
        <v>0.15840090000000001</v>
      </c>
      <c r="S152" s="138">
        <v>0</v>
      </c>
      <c r="T152" s="139">
        <f>S152*H152</f>
        <v>0</v>
      </c>
      <c r="AR152" s="140" t="s">
        <v>190</v>
      </c>
      <c r="AT152" s="140" t="s">
        <v>228</v>
      </c>
      <c r="AU152" s="140" t="s">
        <v>84</v>
      </c>
      <c r="AY152" s="14" t="s">
        <v>138</v>
      </c>
      <c r="BE152" s="141">
        <f>IF(N152="základní",J152,0)</f>
        <v>0</v>
      </c>
      <c r="BF152" s="141">
        <f>IF(N152="snížená",J152,0)</f>
        <v>0</v>
      </c>
      <c r="BG152" s="141">
        <f>IF(N152="zákl. přenesená",J152,0)</f>
        <v>0</v>
      </c>
      <c r="BH152" s="141">
        <f>IF(N152="sníž. přenesená",J152,0)</f>
        <v>0</v>
      </c>
      <c r="BI152" s="141">
        <f>IF(N152="nulová",J152,0)</f>
        <v>0</v>
      </c>
      <c r="BJ152" s="14" t="s">
        <v>82</v>
      </c>
      <c r="BK152" s="141">
        <f>ROUND(I152*H152,2)</f>
        <v>0</v>
      </c>
      <c r="BL152" s="14" t="s">
        <v>145</v>
      </c>
      <c r="BM152" s="140" t="s">
        <v>638</v>
      </c>
    </row>
    <row r="153" spans="2:65" s="1" customFormat="1" ht="19.2">
      <c r="B153" s="29"/>
      <c r="D153" s="142" t="s">
        <v>147</v>
      </c>
      <c r="F153" s="143" t="s">
        <v>637</v>
      </c>
      <c r="I153" s="144"/>
      <c r="L153" s="29"/>
      <c r="M153" s="145"/>
      <c r="T153" s="53"/>
      <c r="AT153" s="14" t="s">
        <v>147</v>
      </c>
      <c r="AU153" s="14" t="s">
        <v>84</v>
      </c>
    </row>
    <row r="154" spans="2:65" s="12" customFormat="1" ht="10.199999999999999">
      <c r="B154" s="147"/>
      <c r="D154" s="142" t="s">
        <v>151</v>
      </c>
      <c r="F154" s="149" t="s">
        <v>639</v>
      </c>
      <c r="H154" s="150">
        <v>31.059000000000001</v>
      </c>
      <c r="I154" s="151"/>
      <c r="L154" s="147"/>
      <c r="M154" s="152"/>
      <c r="T154" s="153"/>
      <c r="AT154" s="148" t="s">
        <v>151</v>
      </c>
      <c r="AU154" s="148" t="s">
        <v>84</v>
      </c>
      <c r="AV154" s="12" t="s">
        <v>84</v>
      </c>
      <c r="AW154" s="12" t="s">
        <v>4</v>
      </c>
      <c r="AX154" s="12" t="s">
        <v>82</v>
      </c>
      <c r="AY154" s="148" t="s">
        <v>138</v>
      </c>
    </row>
    <row r="155" spans="2:65" s="1" customFormat="1" ht="24.15" customHeight="1">
      <c r="B155" s="29"/>
      <c r="C155" s="129" t="s">
        <v>209</v>
      </c>
      <c r="D155" s="129" t="s">
        <v>140</v>
      </c>
      <c r="E155" s="130" t="s">
        <v>640</v>
      </c>
      <c r="F155" s="131" t="s">
        <v>641</v>
      </c>
      <c r="G155" s="132" t="s">
        <v>168</v>
      </c>
      <c r="H155" s="133">
        <v>45.2</v>
      </c>
      <c r="I155" s="134"/>
      <c r="J155" s="135">
        <f>ROUND(I155*H155,2)</f>
        <v>0</v>
      </c>
      <c r="K155" s="131" t="s">
        <v>144</v>
      </c>
      <c r="L155" s="29"/>
      <c r="M155" s="136" t="s">
        <v>1</v>
      </c>
      <c r="N155" s="137" t="s">
        <v>39</v>
      </c>
      <c r="P155" s="138">
        <f>O155*H155</f>
        <v>0</v>
      </c>
      <c r="Q155" s="138">
        <v>2.0000000000000002E-5</v>
      </c>
      <c r="R155" s="138">
        <f>Q155*H155</f>
        <v>9.0400000000000018E-4</v>
      </c>
      <c r="S155" s="138">
        <v>0</v>
      </c>
      <c r="T155" s="139">
        <f>S155*H155</f>
        <v>0</v>
      </c>
      <c r="AR155" s="140" t="s">
        <v>145</v>
      </c>
      <c r="AT155" s="140" t="s">
        <v>140</v>
      </c>
      <c r="AU155" s="140" t="s">
        <v>84</v>
      </c>
      <c r="AY155" s="14" t="s">
        <v>138</v>
      </c>
      <c r="BE155" s="141">
        <f>IF(N155="základní",J155,0)</f>
        <v>0</v>
      </c>
      <c r="BF155" s="141">
        <f>IF(N155="snížená",J155,0)</f>
        <v>0</v>
      </c>
      <c r="BG155" s="141">
        <f>IF(N155="zákl. přenesená",J155,0)</f>
        <v>0</v>
      </c>
      <c r="BH155" s="141">
        <f>IF(N155="sníž. přenesená",J155,0)</f>
        <v>0</v>
      </c>
      <c r="BI155" s="141">
        <f>IF(N155="nulová",J155,0)</f>
        <v>0</v>
      </c>
      <c r="BJ155" s="14" t="s">
        <v>82</v>
      </c>
      <c r="BK155" s="141">
        <f>ROUND(I155*H155,2)</f>
        <v>0</v>
      </c>
      <c r="BL155" s="14" t="s">
        <v>145</v>
      </c>
      <c r="BM155" s="140" t="s">
        <v>642</v>
      </c>
    </row>
    <row r="156" spans="2:65" s="1" customFormat="1" ht="19.2">
      <c r="B156" s="29"/>
      <c r="D156" s="142" t="s">
        <v>147</v>
      </c>
      <c r="F156" s="143" t="s">
        <v>643</v>
      </c>
      <c r="I156" s="144"/>
      <c r="L156" s="29"/>
      <c r="M156" s="145"/>
      <c r="T156" s="53"/>
      <c r="AT156" s="14" t="s">
        <v>147</v>
      </c>
      <c r="AU156" s="14" t="s">
        <v>84</v>
      </c>
    </row>
    <row r="157" spans="2:65" s="12" customFormat="1" ht="10.199999999999999">
      <c r="B157" s="147"/>
      <c r="D157" s="142" t="s">
        <v>151</v>
      </c>
      <c r="E157" s="148" t="s">
        <v>1</v>
      </c>
      <c r="F157" s="149" t="s">
        <v>644</v>
      </c>
      <c r="H157" s="150">
        <v>45.2</v>
      </c>
      <c r="I157" s="151"/>
      <c r="L157" s="147"/>
      <c r="M157" s="152"/>
      <c r="T157" s="153"/>
      <c r="AT157" s="148" t="s">
        <v>151</v>
      </c>
      <c r="AU157" s="148" t="s">
        <v>84</v>
      </c>
      <c r="AV157" s="12" t="s">
        <v>84</v>
      </c>
      <c r="AW157" s="12" t="s">
        <v>31</v>
      </c>
      <c r="AX157" s="12" t="s">
        <v>82</v>
      </c>
      <c r="AY157" s="148" t="s">
        <v>138</v>
      </c>
    </row>
    <row r="158" spans="2:65" s="1" customFormat="1" ht="24.15" customHeight="1">
      <c r="B158" s="29"/>
      <c r="C158" s="154" t="s">
        <v>8</v>
      </c>
      <c r="D158" s="154" t="s">
        <v>228</v>
      </c>
      <c r="E158" s="155" t="s">
        <v>645</v>
      </c>
      <c r="F158" s="156" t="s">
        <v>646</v>
      </c>
      <c r="G158" s="157" t="s">
        <v>168</v>
      </c>
      <c r="H158" s="158">
        <v>46.555999999999997</v>
      </c>
      <c r="I158" s="159"/>
      <c r="J158" s="160">
        <f>ROUND(I158*H158,2)</f>
        <v>0</v>
      </c>
      <c r="K158" s="156" t="s">
        <v>144</v>
      </c>
      <c r="L158" s="161"/>
      <c r="M158" s="162" t="s">
        <v>1</v>
      </c>
      <c r="N158" s="163" t="s">
        <v>39</v>
      </c>
      <c r="P158" s="138">
        <f>O158*H158</f>
        <v>0</v>
      </c>
      <c r="Q158" s="138">
        <v>1.6619999999999999E-2</v>
      </c>
      <c r="R158" s="138">
        <f>Q158*H158</f>
        <v>0.77376071999999996</v>
      </c>
      <c r="S158" s="138">
        <v>0</v>
      </c>
      <c r="T158" s="139">
        <f>S158*H158</f>
        <v>0</v>
      </c>
      <c r="AR158" s="140" t="s">
        <v>190</v>
      </c>
      <c r="AT158" s="140" t="s">
        <v>228</v>
      </c>
      <c r="AU158" s="140" t="s">
        <v>84</v>
      </c>
      <c r="AY158" s="14" t="s">
        <v>138</v>
      </c>
      <c r="BE158" s="141">
        <f>IF(N158="základní",J158,0)</f>
        <v>0</v>
      </c>
      <c r="BF158" s="141">
        <f>IF(N158="snížená",J158,0)</f>
        <v>0</v>
      </c>
      <c r="BG158" s="141">
        <f>IF(N158="zákl. přenesená",J158,0)</f>
        <v>0</v>
      </c>
      <c r="BH158" s="141">
        <f>IF(N158="sníž. přenesená",J158,0)</f>
        <v>0</v>
      </c>
      <c r="BI158" s="141">
        <f>IF(N158="nulová",J158,0)</f>
        <v>0</v>
      </c>
      <c r="BJ158" s="14" t="s">
        <v>82</v>
      </c>
      <c r="BK158" s="141">
        <f>ROUND(I158*H158,2)</f>
        <v>0</v>
      </c>
      <c r="BL158" s="14" t="s">
        <v>145</v>
      </c>
      <c r="BM158" s="140" t="s">
        <v>647</v>
      </c>
    </row>
    <row r="159" spans="2:65" s="1" customFormat="1" ht="19.2">
      <c r="B159" s="29"/>
      <c r="D159" s="142" t="s">
        <v>147</v>
      </c>
      <c r="F159" s="143" t="s">
        <v>646</v>
      </c>
      <c r="I159" s="144"/>
      <c r="L159" s="29"/>
      <c r="M159" s="145"/>
      <c r="T159" s="53"/>
      <c r="AT159" s="14" t="s">
        <v>147</v>
      </c>
      <c r="AU159" s="14" t="s">
        <v>84</v>
      </c>
    </row>
    <row r="160" spans="2:65" s="12" customFormat="1" ht="10.199999999999999">
      <c r="B160" s="147"/>
      <c r="D160" s="142" t="s">
        <v>151</v>
      </c>
      <c r="F160" s="149" t="s">
        <v>648</v>
      </c>
      <c r="H160" s="150">
        <v>46.555999999999997</v>
      </c>
      <c r="I160" s="151"/>
      <c r="L160" s="147"/>
      <c r="M160" s="152"/>
      <c r="T160" s="153"/>
      <c r="AT160" s="148" t="s">
        <v>151</v>
      </c>
      <c r="AU160" s="148" t="s">
        <v>84</v>
      </c>
      <c r="AV160" s="12" t="s">
        <v>84</v>
      </c>
      <c r="AW160" s="12" t="s">
        <v>4</v>
      </c>
      <c r="AX160" s="12" t="s">
        <v>82</v>
      </c>
      <c r="AY160" s="148" t="s">
        <v>138</v>
      </c>
    </row>
    <row r="161" spans="2:65" s="1" customFormat="1" ht="24.15" customHeight="1">
      <c r="B161" s="29"/>
      <c r="C161" s="129" t="s">
        <v>222</v>
      </c>
      <c r="D161" s="129" t="s">
        <v>140</v>
      </c>
      <c r="E161" s="130" t="s">
        <v>649</v>
      </c>
      <c r="F161" s="131" t="s">
        <v>650</v>
      </c>
      <c r="G161" s="132" t="s">
        <v>168</v>
      </c>
      <c r="H161" s="133">
        <v>73.2</v>
      </c>
      <c r="I161" s="134"/>
      <c r="J161" s="135">
        <f>ROUND(I161*H161,2)</f>
        <v>0</v>
      </c>
      <c r="K161" s="131" t="s">
        <v>144</v>
      </c>
      <c r="L161" s="29"/>
      <c r="M161" s="136" t="s">
        <v>1</v>
      </c>
      <c r="N161" s="137" t="s">
        <v>39</v>
      </c>
      <c r="P161" s="138">
        <f>O161*H161</f>
        <v>0</v>
      </c>
      <c r="Q161" s="138">
        <v>3.0000000000000001E-5</v>
      </c>
      <c r="R161" s="138">
        <f>Q161*H161</f>
        <v>2.196E-3</v>
      </c>
      <c r="S161" s="138">
        <v>0</v>
      </c>
      <c r="T161" s="139">
        <f>S161*H161</f>
        <v>0</v>
      </c>
      <c r="AR161" s="140" t="s">
        <v>145</v>
      </c>
      <c r="AT161" s="140" t="s">
        <v>140</v>
      </c>
      <c r="AU161" s="140" t="s">
        <v>84</v>
      </c>
      <c r="AY161" s="14" t="s">
        <v>138</v>
      </c>
      <c r="BE161" s="141">
        <f>IF(N161="základní",J161,0)</f>
        <v>0</v>
      </c>
      <c r="BF161" s="141">
        <f>IF(N161="snížená",J161,0)</f>
        <v>0</v>
      </c>
      <c r="BG161" s="141">
        <f>IF(N161="zákl. přenesená",J161,0)</f>
        <v>0</v>
      </c>
      <c r="BH161" s="141">
        <f>IF(N161="sníž. přenesená",J161,0)</f>
        <v>0</v>
      </c>
      <c r="BI161" s="141">
        <f>IF(N161="nulová",J161,0)</f>
        <v>0</v>
      </c>
      <c r="BJ161" s="14" t="s">
        <v>82</v>
      </c>
      <c r="BK161" s="141">
        <f>ROUND(I161*H161,2)</f>
        <v>0</v>
      </c>
      <c r="BL161" s="14" t="s">
        <v>145</v>
      </c>
      <c r="BM161" s="140" t="s">
        <v>651</v>
      </c>
    </row>
    <row r="162" spans="2:65" s="1" customFormat="1" ht="19.2">
      <c r="B162" s="29"/>
      <c r="D162" s="142" t="s">
        <v>147</v>
      </c>
      <c r="F162" s="143" t="s">
        <v>652</v>
      </c>
      <c r="I162" s="144"/>
      <c r="L162" s="29"/>
      <c r="M162" s="145"/>
      <c r="T162" s="53"/>
      <c r="AT162" s="14" t="s">
        <v>147</v>
      </c>
      <c r="AU162" s="14" t="s">
        <v>84</v>
      </c>
    </row>
    <row r="163" spans="2:65" s="12" customFormat="1" ht="10.199999999999999">
      <c r="B163" s="147"/>
      <c r="D163" s="142" t="s">
        <v>151</v>
      </c>
      <c r="E163" s="148" t="s">
        <v>1</v>
      </c>
      <c r="F163" s="149" t="s">
        <v>653</v>
      </c>
      <c r="H163" s="150">
        <v>73.2</v>
      </c>
      <c r="I163" s="151"/>
      <c r="L163" s="147"/>
      <c r="M163" s="152"/>
      <c r="T163" s="153"/>
      <c r="AT163" s="148" t="s">
        <v>151</v>
      </c>
      <c r="AU163" s="148" t="s">
        <v>84</v>
      </c>
      <c r="AV163" s="12" t="s">
        <v>84</v>
      </c>
      <c r="AW163" s="12" t="s">
        <v>31</v>
      </c>
      <c r="AX163" s="12" t="s">
        <v>82</v>
      </c>
      <c r="AY163" s="148" t="s">
        <v>138</v>
      </c>
    </row>
    <row r="164" spans="2:65" s="1" customFormat="1" ht="24.15" customHeight="1">
      <c r="B164" s="29"/>
      <c r="C164" s="154" t="s">
        <v>227</v>
      </c>
      <c r="D164" s="154" t="s">
        <v>228</v>
      </c>
      <c r="E164" s="155" t="s">
        <v>654</v>
      </c>
      <c r="F164" s="156" t="s">
        <v>655</v>
      </c>
      <c r="G164" s="157" t="s">
        <v>168</v>
      </c>
      <c r="H164" s="158">
        <v>75.396000000000001</v>
      </c>
      <c r="I164" s="159"/>
      <c r="J164" s="160">
        <f>ROUND(I164*H164,2)</f>
        <v>0</v>
      </c>
      <c r="K164" s="156" t="s">
        <v>144</v>
      </c>
      <c r="L164" s="161"/>
      <c r="M164" s="162" t="s">
        <v>1</v>
      </c>
      <c r="N164" s="163" t="s">
        <v>39</v>
      </c>
      <c r="P164" s="138">
        <f>O164*H164</f>
        <v>0</v>
      </c>
      <c r="Q164" s="138">
        <v>2.683E-2</v>
      </c>
      <c r="R164" s="138">
        <f>Q164*H164</f>
        <v>2.0228746800000001</v>
      </c>
      <c r="S164" s="138">
        <v>0</v>
      </c>
      <c r="T164" s="139">
        <f>S164*H164</f>
        <v>0</v>
      </c>
      <c r="AR164" s="140" t="s">
        <v>190</v>
      </c>
      <c r="AT164" s="140" t="s">
        <v>228</v>
      </c>
      <c r="AU164" s="140" t="s">
        <v>84</v>
      </c>
      <c r="AY164" s="14" t="s">
        <v>138</v>
      </c>
      <c r="BE164" s="141">
        <f>IF(N164="základní",J164,0)</f>
        <v>0</v>
      </c>
      <c r="BF164" s="141">
        <f>IF(N164="snížená",J164,0)</f>
        <v>0</v>
      </c>
      <c r="BG164" s="141">
        <f>IF(N164="zákl. přenesená",J164,0)</f>
        <v>0</v>
      </c>
      <c r="BH164" s="141">
        <f>IF(N164="sníž. přenesená",J164,0)</f>
        <v>0</v>
      </c>
      <c r="BI164" s="141">
        <f>IF(N164="nulová",J164,0)</f>
        <v>0</v>
      </c>
      <c r="BJ164" s="14" t="s">
        <v>82</v>
      </c>
      <c r="BK164" s="141">
        <f>ROUND(I164*H164,2)</f>
        <v>0</v>
      </c>
      <c r="BL164" s="14" t="s">
        <v>145</v>
      </c>
      <c r="BM164" s="140" t="s">
        <v>656</v>
      </c>
    </row>
    <row r="165" spans="2:65" s="1" customFormat="1" ht="19.2">
      <c r="B165" s="29"/>
      <c r="D165" s="142" t="s">
        <v>147</v>
      </c>
      <c r="F165" s="143" t="s">
        <v>655</v>
      </c>
      <c r="I165" s="144"/>
      <c r="L165" s="29"/>
      <c r="M165" s="145"/>
      <c r="T165" s="53"/>
      <c r="AT165" s="14" t="s">
        <v>147</v>
      </c>
      <c r="AU165" s="14" t="s">
        <v>84</v>
      </c>
    </row>
    <row r="166" spans="2:65" s="12" customFormat="1" ht="10.199999999999999">
      <c r="B166" s="147"/>
      <c r="D166" s="142" t="s">
        <v>151</v>
      </c>
      <c r="F166" s="149" t="s">
        <v>657</v>
      </c>
      <c r="H166" s="150">
        <v>75.396000000000001</v>
      </c>
      <c r="I166" s="151"/>
      <c r="L166" s="147"/>
      <c r="M166" s="152"/>
      <c r="T166" s="153"/>
      <c r="AT166" s="148" t="s">
        <v>151</v>
      </c>
      <c r="AU166" s="148" t="s">
        <v>84</v>
      </c>
      <c r="AV166" s="12" t="s">
        <v>84</v>
      </c>
      <c r="AW166" s="12" t="s">
        <v>4</v>
      </c>
      <c r="AX166" s="12" t="s">
        <v>82</v>
      </c>
      <c r="AY166" s="148" t="s">
        <v>138</v>
      </c>
    </row>
    <row r="167" spans="2:65" s="1" customFormat="1" ht="24.15" customHeight="1">
      <c r="B167" s="29"/>
      <c r="C167" s="129" t="s">
        <v>235</v>
      </c>
      <c r="D167" s="129" t="s">
        <v>140</v>
      </c>
      <c r="E167" s="130" t="s">
        <v>658</v>
      </c>
      <c r="F167" s="131" t="s">
        <v>659</v>
      </c>
      <c r="G167" s="132" t="s">
        <v>231</v>
      </c>
      <c r="H167" s="133">
        <v>1</v>
      </c>
      <c r="I167" s="134"/>
      <c r="J167" s="135">
        <f>ROUND(I167*H167,2)</f>
        <v>0</v>
      </c>
      <c r="K167" s="131" t="s">
        <v>144</v>
      </c>
      <c r="L167" s="29"/>
      <c r="M167" s="136" t="s">
        <v>1</v>
      </c>
      <c r="N167" s="137" t="s">
        <v>39</v>
      </c>
      <c r="P167" s="138">
        <f>O167*H167</f>
        <v>0</v>
      </c>
      <c r="Q167" s="138">
        <v>0.11121</v>
      </c>
      <c r="R167" s="138">
        <f>Q167*H167</f>
        <v>0.11121</v>
      </c>
      <c r="S167" s="138">
        <v>0</v>
      </c>
      <c r="T167" s="139">
        <f>S167*H167</f>
        <v>0</v>
      </c>
      <c r="AR167" s="140" t="s">
        <v>145</v>
      </c>
      <c r="AT167" s="140" t="s">
        <v>140</v>
      </c>
      <c r="AU167" s="140" t="s">
        <v>84</v>
      </c>
      <c r="AY167" s="14" t="s">
        <v>138</v>
      </c>
      <c r="BE167" s="141">
        <f>IF(N167="základní",J167,0)</f>
        <v>0</v>
      </c>
      <c r="BF167" s="141">
        <f>IF(N167="snížená",J167,0)</f>
        <v>0</v>
      </c>
      <c r="BG167" s="141">
        <f>IF(N167="zákl. přenesená",J167,0)</f>
        <v>0</v>
      </c>
      <c r="BH167" s="141">
        <f>IF(N167="sníž. přenesená",J167,0)</f>
        <v>0</v>
      </c>
      <c r="BI167" s="141">
        <f>IF(N167="nulová",J167,0)</f>
        <v>0</v>
      </c>
      <c r="BJ167" s="14" t="s">
        <v>82</v>
      </c>
      <c r="BK167" s="141">
        <f>ROUND(I167*H167,2)</f>
        <v>0</v>
      </c>
      <c r="BL167" s="14" t="s">
        <v>145</v>
      </c>
      <c r="BM167" s="140" t="s">
        <v>660</v>
      </c>
    </row>
    <row r="168" spans="2:65" s="1" customFormat="1" ht="28.8">
      <c r="B168" s="29"/>
      <c r="D168" s="142" t="s">
        <v>147</v>
      </c>
      <c r="F168" s="143" t="s">
        <v>661</v>
      </c>
      <c r="I168" s="144"/>
      <c r="L168" s="29"/>
      <c r="M168" s="145"/>
      <c r="T168" s="53"/>
      <c r="AT168" s="14" t="s">
        <v>147</v>
      </c>
      <c r="AU168" s="14" t="s">
        <v>84</v>
      </c>
    </row>
    <row r="169" spans="2:65" s="1" customFormat="1" ht="24.15" customHeight="1">
      <c r="B169" s="29"/>
      <c r="C169" s="129" t="s">
        <v>241</v>
      </c>
      <c r="D169" s="129" t="s">
        <v>140</v>
      </c>
      <c r="E169" s="130" t="s">
        <v>662</v>
      </c>
      <c r="F169" s="131" t="s">
        <v>663</v>
      </c>
      <c r="G169" s="132" t="s">
        <v>231</v>
      </c>
      <c r="H169" s="133">
        <v>2</v>
      </c>
      <c r="I169" s="134"/>
      <c r="J169" s="135">
        <f>ROUND(I169*H169,2)</f>
        <v>0</v>
      </c>
      <c r="K169" s="131" t="s">
        <v>144</v>
      </c>
      <c r="L169" s="29"/>
      <c r="M169" s="136" t="s">
        <v>1</v>
      </c>
      <c r="N169" s="137" t="s">
        <v>39</v>
      </c>
      <c r="P169" s="138">
        <f>O169*H169</f>
        <v>0</v>
      </c>
      <c r="Q169" s="138">
        <v>0.11207</v>
      </c>
      <c r="R169" s="138">
        <f>Q169*H169</f>
        <v>0.22414000000000001</v>
      </c>
      <c r="S169" s="138">
        <v>0</v>
      </c>
      <c r="T169" s="139">
        <f>S169*H169</f>
        <v>0</v>
      </c>
      <c r="AR169" s="140" t="s">
        <v>145</v>
      </c>
      <c r="AT169" s="140" t="s">
        <v>140</v>
      </c>
      <c r="AU169" s="140" t="s">
        <v>84</v>
      </c>
      <c r="AY169" s="14" t="s">
        <v>138</v>
      </c>
      <c r="BE169" s="141">
        <f>IF(N169="základní",J169,0)</f>
        <v>0</v>
      </c>
      <c r="BF169" s="141">
        <f>IF(N169="snížená",J169,0)</f>
        <v>0</v>
      </c>
      <c r="BG169" s="141">
        <f>IF(N169="zákl. přenesená",J169,0)</f>
        <v>0</v>
      </c>
      <c r="BH169" s="141">
        <f>IF(N169="sníž. přenesená",J169,0)</f>
        <v>0</v>
      </c>
      <c r="BI169" s="141">
        <f>IF(N169="nulová",J169,0)</f>
        <v>0</v>
      </c>
      <c r="BJ169" s="14" t="s">
        <v>82</v>
      </c>
      <c r="BK169" s="141">
        <f>ROUND(I169*H169,2)</f>
        <v>0</v>
      </c>
      <c r="BL169" s="14" t="s">
        <v>145</v>
      </c>
      <c r="BM169" s="140" t="s">
        <v>664</v>
      </c>
    </row>
    <row r="170" spans="2:65" s="1" customFormat="1" ht="28.8">
      <c r="B170" s="29"/>
      <c r="D170" s="142" t="s">
        <v>147</v>
      </c>
      <c r="F170" s="143" t="s">
        <v>665</v>
      </c>
      <c r="I170" s="144"/>
      <c r="L170" s="29"/>
      <c r="M170" s="145"/>
      <c r="T170" s="53"/>
      <c r="AT170" s="14" t="s">
        <v>147</v>
      </c>
      <c r="AU170" s="14" t="s">
        <v>84</v>
      </c>
    </row>
    <row r="171" spans="2:65" s="1" customFormat="1" ht="24.15" customHeight="1">
      <c r="B171" s="29"/>
      <c r="C171" s="129" t="s">
        <v>247</v>
      </c>
      <c r="D171" s="129" t="s">
        <v>140</v>
      </c>
      <c r="E171" s="130" t="s">
        <v>666</v>
      </c>
      <c r="F171" s="131" t="s">
        <v>667</v>
      </c>
      <c r="G171" s="132" t="s">
        <v>231</v>
      </c>
      <c r="H171" s="133">
        <v>3</v>
      </c>
      <c r="I171" s="134"/>
      <c r="J171" s="135">
        <f>ROUND(I171*H171,2)</f>
        <v>0</v>
      </c>
      <c r="K171" s="131" t="s">
        <v>144</v>
      </c>
      <c r="L171" s="29"/>
      <c r="M171" s="136" t="s">
        <v>1</v>
      </c>
      <c r="N171" s="137" t="s">
        <v>39</v>
      </c>
      <c r="P171" s="138">
        <f>O171*H171</f>
        <v>0</v>
      </c>
      <c r="Q171" s="138">
        <v>2.4240000000000001E-2</v>
      </c>
      <c r="R171" s="138">
        <f>Q171*H171</f>
        <v>7.2720000000000007E-2</v>
      </c>
      <c r="S171" s="138">
        <v>0</v>
      </c>
      <c r="T171" s="139">
        <f>S171*H171</f>
        <v>0</v>
      </c>
      <c r="AR171" s="140" t="s">
        <v>145</v>
      </c>
      <c r="AT171" s="140" t="s">
        <v>140</v>
      </c>
      <c r="AU171" s="140" t="s">
        <v>84</v>
      </c>
      <c r="AY171" s="14" t="s">
        <v>138</v>
      </c>
      <c r="BE171" s="141">
        <f>IF(N171="základní",J171,0)</f>
        <v>0</v>
      </c>
      <c r="BF171" s="141">
        <f>IF(N171="snížená",J171,0)</f>
        <v>0</v>
      </c>
      <c r="BG171" s="141">
        <f>IF(N171="zákl. přenesená",J171,0)</f>
        <v>0</v>
      </c>
      <c r="BH171" s="141">
        <f>IF(N171="sníž. přenesená",J171,0)</f>
        <v>0</v>
      </c>
      <c r="BI171" s="141">
        <f>IF(N171="nulová",J171,0)</f>
        <v>0</v>
      </c>
      <c r="BJ171" s="14" t="s">
        <v>82</v>
      </c>
      <c r="BK171" s="141">
        <f>ROUND(I171*H171,2)</f>
        <v>0</v>
      </c>
      <c r="BL171" s="14" t="s">
        <v>145</v>
      </c>
      <c r="BM171" s="140" t="s">
        <v>668</v>
      </c>
    </row>
    <row r="172" spans="2:65" s="1" customFormat="1" ht="19.2">
      <c r="B172" s="29"/>
      <c r="D172" s="142" t="s">
        <v>147</v>
      </c>
      <c r="F172" s="143" t="s">
        <v>669</v>
      </c>
      <c r="I172" s="144"/>
      <c r="L172" s="29"/>
      <c r="M172" s="145"/>
      <c r="T172" s="53"/>
      <c r="AT172" s="14" t="s">
        <v>147</v>
      </c>
      <c r="AU172" s="14" t="s">
        <v>84</v>
      </c>
    </row>
    <row r="173" spans="2:65" s="1" customFormat="1" ht="33" customHeight="1">
      <c r="B173" s="29"/>
      <c r="C173" s="129" t="s">
        <v>253</v>
      </c>
      <c r="D173" s="129" t="s">
        <v>140</v>
      </c>
      <c r="E173" s="130" t="s">
        <v>670</v>
      </c>
      <c r="F173" s="131" t="s">
        <v>671</v>
      </c>
      <c r="G173" s="132" t="s">
        <v>231</v>
      </c>
      <c r="H173" s="133">
        <v>3</v>
      </c>
      <c r="I173" s="134"/>
      <c r="J173" s="135">
        <f>ROUND(I173*H173,2)</f>
        <v>0</v>
      </c>
      <c r="K173" s="131" t="s">
        <v>144</v>
      </c>
      <c r="L173" s="29"/>
      <c r="M173" s="136" t="s">
        <v>1</v>
      </c>
      <c r="N173" s="137" t="s">
        <v>39</v>
      </c>
      <c r="P173" s="138">
        <f>O173*H173</f>
        <v>0</v>
      </c>
      <c r="Q173" s="138">
        <v>0.2838</v>
      </c>
      <c r="R173" s="138">
        <f>Q173*H173</f>
        <v>0.85139999999999993</v>
      </c>
      <c r="S173" s="138">
        <v>0</v>
      </c>
      <c r="T173" s="139">
        <f>S173*H173</f>
        <v>0</v>
      </c>
      <c r="AR173" s="140" t="s">
        <v>145</v>
      </c>
      <c r="AT173" s="140" t="s">
        <v>140</v>
      </c>
      <c r="AU173" s="140" t="s">
        <v>84</v>
      </c>
      <c r="AY173" s="14" t="s">
        <v>138</v>
      </c>
      <c r="BE173" s="141">
        <f>IF(N173="základní",J173,0)</f>
        <v>0</v>
      </c>
      <c r="BF173" s="141">
        <f>IF(N173="snížená",J173,0)</f>
        <v>0</v>
      </c>
      <c r="BG173" s="141">
        <f>IF(N173="zákl. přenesená",J173,0)</f>
        <v>0</v>
      </c>
      <c r="BH173" s="141">
        <f>IF(N173="sníž. přenesená",J173,0)</f>
        <v>0</v>
      </c>
      <c r="BI173" s="141">
        <f>IF(N173="nulová",J173,0)</f>
        <v>0</v>
      </c>
      <c r="BJ173" s="14" t="s">
        <v>82</v>
      </c>
      <c r="BK173" s="141">
        <f>ROUND(I173*H173,2)</f>
        <v>0</v>
      </c>
      <c r="BL173" s="14" t="s">
        <v>145</v>
      </c>
      <c r="BM173" s="140" t="s">
        <v>672</v>
      </c>
    </row>
    <row r="174" spans="2:65" s="1" customFormat="1" ht="28.8">
      <c r="B174" s="29"/>
      <c r="D174" s="142" t="s">
        <v>147</v>
      </c>
      <c r="F174" s="143" t="s">
        <v>673</v>
      </c>
      <c r="I174" s="144"/>
      <c r="L174" s="29"/>
      <c r="M174" s="145"/>
      <c r="T174" s="53"/>
      <c r="AT174" s="14" t="s">
        <v>147</v>
      </c>
      <c r="AU174" s="14" t="s">
        <v>84</v>
      </c>
    </row>
    <row r="175" spans="2:65" s="1" customFormat="1" ht="33" customHeight="1">
      <c r="B175" s="29"/>
      <c r="C175" s="129" t="s">
        <v>260</v>
      </c>
      <c r="D175" s="129" t="s">
        <v>140</v>
      </c>
      <c r="E175" s="130" t="s">
        <v>674</v>
      </c>
      <c r="F175" s="131" t="s">
        <v>675</v>
      </c>
      <c r="G175" s="132" t="s">
        <v>231</v>
      </c>
      <c r="H175" s="133">
        <v>3</v>
      </c>
      <c r="I175" s="134"/>
      <c r="J175" s="135">
        <f>ROUND(I175*H175,2)</f>
        <v>0</v>
      </c>
      <c r="K175" s="131" t="s">
        <v>144</v>
      </c>
      <c r="L175" s="29"/>
      <c r="M175" s="136" t="s">
        <v>1</v>
      </c>
      <c r="N175" s="137" t="s">
        <v>39</v>
      </c>
      <c r="P175" s="138">
        <f>O175*H175</f>
        <v>0</v>
      </c>
      <c r="Q175" s="138">
        <v>7.2720000000000007E-2</v>
      </c>
      <c r="R175" s="138">
        <f>Q175*H175</f>
        <v>0.21816000000000002</v>
      </c>
      <c r="S175" s="138">
        <v>0</v>
      </c>
      <c r="T175" s="139">
        <f>S175*H175</f>
        <v>0</v>
      </c>
      <c r="AR175" s="140" t="s">
        <v>145</v>
      </c>
      <c r="AT175" s="140" t="s">
        <v>140</v>
      </c>
      <c r="AU175" s="140" t="s">
        <v>84</v>
      </c>
      <c r="AY175" s="14" t="s">
        <v>138</v>
      </c>
      <c r="BE175" s="141">
        <f>IF(N175="základní",J175,0)</f>
        <v>0</v>
      </c>
      <c r="BF175" s="141">
        <f>IF(N175="snížená",J175,0)</f>
        <v>0</v>
      </c>
      <c r="BG175" s="141">
        <f>IF(N175="zákl. přenesená",J175,0)</f>
        <v>0</v>
      </c>
      <c r="BH175" s="141">
        <f>IF(N175="sníž. přenesená",J175,0)</f>
        <v>0</v>
      </c>
      <c r="BI175" s="141">
        <f>IF(N175="nulová",J175,0)</f>
        <v>0</v>
      </c>
      <c r="BJ175" s="14" t="s">
        <v>82</v>
      </c>
      <c r="BK175" s="141">
        <f>ROUND(I175*H175,2)</f>
        <v>0</v>
      </c>
      <c r="BL175" s="14" t="s">
        <v>145</v>
      </c>
      <c r="BM175" s="140" t="s">
        <v>676</v>
      </c>
    </row>
    <row r="176" spans="2:65" s="1" customFormat="1" ht="28.8">
      <c r="B176" s="29"/>
      <c r="D176" s="142" t="s">
        <v>147</v>
      </c>
      <c r="F176" s="143" t="s">
        <v>677</v>
      </c>
      <c r="I176" s="144"/>
      <c r="L176" s="29"/>
      <c r="M176" s="145"/>
      <c r="T176" s="53"/>
      <c r="AT176" s="14" t="s">
        <v>147</v>
      </c>
      <c r="AU176" s="14" t="s">
        <v>84</v>
      </c>
    </row>
    <row r="177" spans="2:65" s="1" customFormat="1" ht="24.15" customHeight="1">
      <c r="B177" s="29"/>
      <c r="C177" s="129" t="s">
        <v>266</v>
      </c>
      <c r="D177" s="129" t="s">
        <v>140</v>
      </c>
      <c r="E177" s="130" t="s">
        <v>678</v>
      </c>
      <c r="F177" s="131" t="s">
        <v>679</v>
      </c>
      <c r="G177" s="132" t="s">
        <v>231</v>
      </c>
      <c r="H177" s="133">
        <v>4</v>
      </c>
      <c r="I177" s="134"/>
      <c r="J177" s="135">
        <f>ROUND(I177*H177,2)</f>
        <v>0</v>
      </c>
      <c r="K177" s="131" t="s">
        <v>144</v>
      </c>
      <c r="L177" s="29"/>
      <c r="M177" s="136" t="s">
        <v>1</v>
      </c>
      <c r="N177" s="137" t="s">
        <v>39</v>
      </c>
      <c r="P177" s="138">
        <f>O177*H177</f>
        <v>0</v>
      </c>
      <c r="Q177" s="138">
        <v>0.14494000000000001</v>
      </c>
      <c r="R177" s="138">
        <f>Q177*H177</f>
        <v>0.57976000000000005</v>
      </c>
      <c r="S177" s="138">
        <v>0</v>
      </c>
      <c r="T177" s="139">
        <f>S177*H177</f>
        <v>0</v>
      </c>
      <c r="AR177" s="140" t="s">
        <v>145</v>
      </c>
      <c r="AT177" s="140" t="s">
        <v>140</v>
      </c>
      <c r="AU177" s="140" t="s">
        <v>84</v>
      </c>
      <c r="AY177" s="14" t="s">
        <v>138</v>
      </c>
      <c r="BE177" s="141">
        <f>IF(N177="základní",J177,0)</f>
        <v>0</v>
      </c>
      <c r="BF177" s="141">
        <f>IF(N177="snížená",J177,0)</f>
        <v>0</v>
      </c>
      <c r="BG177" s="141">
        <f>IF(N177="zákl. přenesená",J177,0)</f>
        <v>0</v>
      </c>
      <c r="BH177" s="141">
        <f>IF(N177="sníž. přenesená",J177,0)</f>
        <v>0</v>
      </c>
      <c r="BI177" s="141">
        <f>IF(N177="nulová",J177,0)</f>
        <v>0</v>
      </c>
      <c r="BJ177" s="14" t="s">
        <v>82</v>
      </c>
      <c r="BK177" s="141">
        <f>ROUND(I177*H177,2)</f>
        <v>0</v>
      </c>
      <c r="BL177" s="14" t="s">
        <v>145</v>
      </c>
      <c r="BM177" s="140" t="s">
        <v>680</v>
      </c>
    </row>
    <row r="178" spans="2:65" s="1" customFormat="1" ht="10.199999999999999">
      <c r="B178" s="29"/>
      <c r="D178" s="142" t="s">
        <v>147</v>
      </c>
      <c r="F178" s="143" t="s">
        <v>679</v>
      </c>
      <c r="I178" s="144"/>
      <c r="L178" s="29"/>
      <c r="M178" s="145"/>
      <c r="T178" s="53"/>
      <c r="AT178" s="14" t="s">
        <v>147</v>
      </c>
      <c r="AU178" s="14" t="s">
        <v>84</v>
      </c>
    </row>
    <row r="179" spans="2:65" s="1" customFormat="1" ht="24.15" customHeight="1">
      <c r="B179" s="29"/>
      <c r="C179" s="154" t="s">
        <v>7</v>
      </c>
      <c r="D179" s="154" t="s">
        <v>228</v>
      </c>
      <c r="E179" s="155" t="s">
        <v>681</v>
      </c>
      <c r="F179" s="156" t="s">
        <v>682</v>
      </c>
      <c r="G179" s="157" t="s">
        <v>231</v>
      </c>
      <c r="H179" s="158">
        <v>4</v>
      </c>
      <c r="I179" s="159"/>
      <c r="J179" s="160">
        <f>ROUND(I179*H179,2)</f>
        <v>0</v>
      </c>
      <c r="K179" s="156" t="s">
        <v>144</v>
      </c>
      <c r="L179" s="161"/>
      <c r="M179" s="162" t="s">
        <v>1</v>
      </c>
      <c r="N179" s="163" t="s">
        <v>39</v>
      </c>
      <c r="P179" s="138">
        <f>O179*H179</f>
        <v>0</v>
      </c>
      <c r="Q179" s="138">
        <v>7.1999999999999995E-2</v>
      </c>
      <c r="R179" s="138">
        <f>Q179*H179</f>
        <v>0.28799999999999998</v>
      </c>
      <c r="S179" s="138">
        <v>0</v>
      </c>
      <c r="T179" s="139">
        <f>S179*H179</f>
        <v>0</v>
      </c>
      <c r="AR179" s="140" t="s">
        <v>190</v>
      </c>
      <c r="AT179" s="140" t="s">
        <v>228</v>
      </c>
      <c r="AU179" s="140" t="s">
        <v>84</v>
      </c>
      <c r="AY179" s="14" t="s">
        <v>138</v>
      </c>
      <c r="BE179" s="141">
        <f>IF(N179="základní",J179,0)</f>
        <v>0</v>
      </c>
      <c r="BF179" s="141">
        <f>IF(N179="snížená",J179,0)</f>
        <v>0</v>
      </c>
      <c r="BG179" s="141">
        <f>IF(N179="zákl. přenesená",J179,0)</f>
        <v>0</v>
      </c>
      <c r="BH179" s="141">
        <f>IF(N179="sníž. přenesená",J179,0)</f>
        <v>0</v>
      </c>
      <c r="BI179" s="141">
        <f>IF(N179="nulová",J179,0)</f>
        <v>0</v>
      </c>
      <c r="BJ179" s="14" t="s">
        <v>82</v>
      </c>
      <c r="BK179" s="141">
        <f>ROUND(I179*H179,2)</f>
        <v>0</v>
      </c>
      <c r="BL179" s="14" t="s">
        <v>145</v>
      </c>
      <c r="BM179" s="140" t="s">
        <v>683</v>
      </c>
    </row>
    <row r="180" spans="2:65" s="1" customFormat="1" ht="19.2">
      <c r="B180" s="29"/>
      <c r="D180" s="142" t="s">
        <v>147</v>
      </c>
      <c r="F180" s="143" t="s">
        <v>682</v>
      </c>
      <c r="I180" s="144"/>
      <c r="L180" s="29"/>
      <c r="M180" s="145"/>
      <c r="T180" s="53"/>
      <c r="AT180" s="14" t="s">
        <v>147</v>
      </c>
      <c r="AU180" s="14" t="s">
        <v>84</v>
      </c>
    </row>
    <row r="181" spans="2:65" s="1" customFormat="1" ht="21.75" customHeight="1">
      <c r="B181" s="29"/>
      <c r="C181" s="154" t="s">
        <v>276</v>
      </c>
      <c r="D181" s="154" t="s">
        <v>228</v>
      </c>
      <c r="E181" s="155" t="s">
        <v>684</v>
      </c>
      <c r="F181" s="156" t="s">
        <v>685</v>
      </c>
      <c r="G181" s="157" t="s">
        <v>231</v>
      </c>
      <c r="H181" s="158">
        <v>4</v>
      </c>
      <c r="I181" s="159"/>
      <c r="J181" s="160">
        <f>ROUND(I181*H181,2)</f>
        <v>0</v>
      </c>
      <c r="K181" s="156" t="s">
        <v>144</v>
      </c>
      <c r="L181" s="161"/>
      <c r="M181" s="162" t="s">
        <v>1</v>
      </c>
      <c r="N181" s="163" t="s">
        <v>39</v>
      </c>
      <c r="P181" s="138">
        <f>O181*H181</f>
        <v>0</v>
      </c>
      <c r="Q181" s="138">
        <v>0.111</v>
      </c>
      <c r="R181" s="138">
        <f>Q181*H181</f>
        <v>0.44400000000000001</v>
      </c>
      <c r="S181" s="138">
        <v>0</v>
      </c>
      <c r="T181" s="139">
        <f>S181*H181</f>
        <v>0</v>
      </c>
      <c r="AR181" s="140" t="s">
        <v>190</v>
      </c>
      <c r="AT181" s="140" t="s">
        <v>228</v>
      </c>
      <c r="AU181" s="140" t="s">
        <v>84</v>
      </c>
      <c r="AY181" s="14" t="s">
        <v>138</v>
      </c>
      <c r="BE181" s="141">
        <f>IF(N181="základní",J181,0)</f>
        <v>0</v>
      </c>
      <c r="BF181" s="141">
        <f>IF(N181="snížená",J181,0)</f>
        <v>0</v>
      </c>
      <c r="BG181" s="141">
        <f>IF(N181="zákl. přenesená",J181,0)</f>
        <v>0</v>
      </c>
      <c r="BH181" s="141">
        <f>IF(N181="sníž. přenesená",J181,0)</f>
        <v>0</v>
      </c>
      <c r="BI181" s="141">
        <f>IF(N181="nulová",J181,0)</f>
        <v>0</v>
      </c>
      <c r="BJ181" s="14" t="s">
        <v>82</v>
      </c>
      <c r="BK181" s="141">
        <f>ROUND(I181*H181,2)</f>
        <v>0</v>
      </c>
      <c r="BL181" s="14" t="s">
        <v>145</v>
      </c>
      <c r="BM181" s="140" t="s">
        <v>686</v>
      </c>
    </row>
    <row r="182" spans="2:65" s="1" customFormat="1" ht="10.199999999999999">
      <c r="B182" s="29"/>
      <c r="D182" s="142" t="s">
        <v>147</v>
      </c>
      <c r="F182" s="143" t="s">
        <v>685</v>
      </c>
      <c r="I182" s="144"/>
      <c r="L182" s="29"/>
      <c r="M182" s="145"/>
      <c r="T182" s="53"/>
      <c r="AT182" s="14" t="s">
        <v>147</v>
      </c>
      <c r="AU182" s="14" t="s">
        <v>84</v>
      </c>
    </row>
    <row r="183" spans="2:65" s="1" customFormat="1" ht="24.15" customHeight="1">
      <c r="B183" s="29"/>
      <c r="C183" s="154" t="s">
        <v>281</v>
      </c>
      <c r="D183" s="154" t="s">
        <v>228</v>
      </c>
      <c r="E183" s="155" t="s">
        <v>687</v>
      </c>
      <c r="F183" s="156" t="s">
        <v>688</v>
      </c>
      <c r="G183" s="157" t="s">
        <v>231</v>
      </c>
      <c r="H183" s="158">
        <v>4</v>
      </c>
      <c r="I183" s="159"/>
      <c r="J183" s="160">
        <f>ROUND(I183*H183,2)</f>
        <v>0</v>
      </c>
      <c r="K183" s="156" t="s">
        <v>144</v>
      </c>
      <c r="L183" s="161"/>
      <c r="M183" s="162" t="s">
        <v>1</v>
      </c>
      <c r="N183" s="163" t="s">
        <v>39</v>
      </c>
      <c r="P183" s="138">
        <f>O183*H183</f>
        <v>0</v>
      </c>
      <c r="Q183" s="138">
        <v>0.111</v>
      </c>
      <c r="R183" s="138">
        <f>Q183*H183</f>
        <v>0.44400000000000001</v>
      </c>
      <c r="S183" s="138">
        <v>0</v>
      </c>
      <c r="T183" s="139">
        <f>S183*H183</f>
        <v>0</v>
      </c>
      <c r="AR183" s="140" t="s">
        <v>190</v>
      </c>
      <c r="AT183" s="140" t="s">
        <v>228</v>
      </c>
      <c r="AU183" s="140" t="s">
        <v>84</v>
      </c>
      <c r="AY183" s="14" t="s">
        <v>138</v>
      </c>
      <c r="BE183" s="141">
        <f>IF(N183="základní",J183,0)</f>
        <v>0</v>
      </c>
      <c r="BF183" s="141">
        <f>IF(N183="snížená",J183,0)</f>
        <v>0</v>
      </c>
      <c r="BG183" s="141">
        <f>IF(N183="zákl. přenesená",J183,0)</f>
        <v>0</v>
      </c>
      <c r="BH183" s="141">
        <f>IF(N183="sníž. přenesená",J183,0)</f>
        <v>0</v>
      </c>
      <c r="BI183" s="141">
        <f>IF(N183="nulová",J183,0)</f>
        <v>0</v>
      </c>
      <c r="BJ183" s="14" t="s">
        <v>82</v>
      </c>
      <c r="BK183" s="141">
        <f>ROUND(I183*H183,2)</f>
        <v>0</v>
      </c>
      <c r="BL183" s="14" t="s">
        <v>145</v>
      </c>
      <c r="BM183" s="140" t="s">
        <v>689</v>
      </c>
    </row>
    <row r="184" spans="2:65" s="1" customFormat="1" ht="10.199999999999999">
      <c r="B184" s="29"/>
      <c r="D184" s="142" t="s">
        <v>147</v>
      </c>
      <c r="F184" s="143" t="s">
        <v>690</v>
      </c>
      <c r="I184" s="144"/>
      <c r="L184" s="29"/>
      <c r="M184" s="145"/>
      <c r="T184" s="53"/>
      <c r="AT184" s="14" t="s">
        <v>147</v>
      </c>
      <c r="AU184" s="14" t="s">
        <v>84</v>
      </c>
    </row>
    <row r="185" spans="2:65" s="1" customFormat="1" ht="24.15" customHeight="1">
      <c r="B185" s="29"/>
      <c r="C185" s="154" t="s">
        <v>286</v>
      </c>
      <c r="D185" s="154" t="s">
        <v>228</v>
      </c>
      <c r="E185" s="155" t="s">
        <v>691</v>
      </c>
      <c r="F185" s="156" t="s">
        <v>692</v>
      </c>
      <c r="G185" s="157" t="s">
        <v>231</v>
      </c>
      <c r="H185" s="158">
        <v>4</v>
      </c>
      <c r="I185" s="159"/>
      <c r="J185" s="160">
        <f>ROUND(I185*H185,2)</f>
        <v>0</v>
      </c>
      <c r="K185" s="156" t="s">
        <v>144</v>
      </c>
      <c r="L185" s="161"/>
      <c r="M185" s="162" t="s">
        <v>1</v>
      </c>
      <c r="N185" s="163" t="s">
        <v>39</v>
      </c>
      <c r="P185" s="138">
        <f>O185*H185</f>
        <v>0</v>
      </c>
      <c r="Q185" s="138">
        <v>5.7000000000000002E-2</v>
      </c>
      <c r="R185" s="138">
        <f>Q185*H185</f>
        <v>0.22800000000000001</v>
      </c>
      <c r="S185" s="138">
        <v>0</v>
      </c>
      <c r="T185" s="139">
        <f>S185*H185</f>
        <v>0</v>
      </c>
      <c r="AR185" s="140" t="s">
        <v>190</v>
      </c>
      <c r="AT185" s="140" t="s">
        <v>228</v>
      </c>
      <c r="AU185" s="140" t="s">
        <v>84</v>
      </c>
      <c r="AY185" s="14" t="s">
        <v>138</v>
      </c>
      <c r="BE185" s="141">
        <f>IF(N185="základní",J185,0)</f>
        <v>0</v>
      </c>
      <c r="BF185" s="141">
        <f>IF(N185="snížená",J185,0)</f>
        <v>0</v>
      </c>
      <c r="BG185" s="141">
        <f>IF(N185="zákl. přenesená",J185,0)</f>
        <v>0</v>
      </c>
      <c r="BH185" s="141">
        <f>IF(N185="sníž. přenesená",J185,0)</f>
        <v>0</v>
      </c>
      <c r="BI185" s="141">
        <f>IF(N185="nulová",J185,0)</f>
        <v>0</v>
      </c>
      <c r="BJ185" s="14" t="s">
        <v>82</v>
      </c>
      <c r="BK185" s="141">
        <f>ROUND(I185*H185,2)</f>
        <v>0</v>
      </c>
      <c r="BL185" s="14" t="s">
        <v>145</v>
      </c>
      <c r="BM185" s="140" t="s">
        <v>693</v>
      </c>
    </row>
    <row r="186" spans="2:65" s="1" customFormat="1" ht="10.199999999999999">
      <c r="B186" s="29"/>
      <c r="D186" s="142" t="s">
        <v>147</v>
      </c>
      <c r="F186" s="143" t="s">
        <v>692</v>
      </c>
      <c r="I186" s="144"/>
      <c r="L186" s="29"/>
      <c r="M186" s="145"/>
      <c r="T186" s="53"/>
      <c r="AT186" s="14" t="s">
        <v>147</v>
      </c>
      <c r="AU186" s="14" t="s">
        <v>84</v>
      </c>
    </row>
    <row r="187" spans="2:65" s="1" customFormat="1" ht="24.15" customHeight="1">
      <c r="B187" s="29"/>
      <c r="C187" s="154" t="s">
        <v>293</v>
      </c>
      <c r="D187" s="154" t="s">
        <v>228</v>
      </c>
      <c r="E187" s="155" t="s">
        <v>694</v>
      </c>
      <c r="F187" s="156" t="s">
        <v>695</v>
      </c>
      <c r="G187" s="157" t="s">
        <v>231</v>
      </c>
      <c r="H187" s="158">
        <v>4</v>
      </c>
      <c r="I187" s="159"/>
      <c r="J187" s="160">
        <f>ROUND(I187*H187,2)</f>
        <v>0</v>
      </c>
      <c r="K187" s="156" t="s">
        <v>144</v>
      </c>
      <c r="L187" s="161"/>
      <c r="M187" s="162" t="s">
        <v>1</v>
      </c>
      <c r="N187" s="163" t="s">
        <v>39</v>
      </c>
      <c r="P187" s="138">
        <f>O187*H187</f>
        <v>0</v>
      </c>
      <c r="Q187" s="138">
        <v>0.111</v>
      </c>
      <c r="R187" s="138">
        <f>Q187*H187</f>
        <v>0.44400000000000001</v>
      </c>
      <c r="S187" s="138">
        <v>0</v>
      </c>
      <c r="T187" s="139">
        <f>S187*H187</f>
        <v>0</v>
      </c>
      <c r="AR187" s="140" t="s">
        <v>190</v>
      </c>
      <c r="AT187" s="140" t="s">
        <v>228</v>
      </c>
      <c r="AU187" s="140" t="s">
        <v>84</v>
      </c>
      <c r="AY187" s="14" t="s">
        <v>138</v>
      </c>
      <c r="BE187" s="141">
        <f>IF(N187="základní",J187,0)</f>
        <v>0</v>
      </c>
      <c r="BF187" s="141">
        <f>IF(N187="snížená",J187,0)</f>
        <v>0</v>
      </c>
      <c r="BG187" s="141">
        <f>IF(N187="zákl. přenesená",J187,0)</f>
        <v>0</v>
      </c>
      <c r="BH187" s="141">
        <f>IF(N187="sníž. přenesená",J187,0)</f>
        <v>0</v>
      </c>
      <c r="BI187" s="141">
        <f>IF(N187="nulová",J187,0)</f>
        <v>0</v>
      </c>
      <c r="BJ187" s="14" t="s">
        <v>82</v>
      </c>
      <c r="BK187" s="141">
        <f>ROUND(I187*H187,2)</f>
        <v>0</v>
      </c>
      <c r="BL187" s="14" t="s">
        <v>145</v>
      </c>
      <c r="BM187" s="140" t="s">
        <v>696</v>
      </c>
    </row>
    <row r="188" spans="2:65" s="1" customFormat="1" ht="10.199999999999999">
      <c r="B188" s="29"/>
      <c r="D188" s="142" t="s">
        <v>147</v>
      </c>
      <c r="F188" s="143" t="s">
        <v>690</v>
      </c>
      <c r="I188" s="144"/>
      <c r="L188" s="29"/>
      <c r="M188" s="145"/>
      <c r="T188" s="53"/>
      <c r="AT188" s="14" t="s">
        <v>147</v>
      </c>
      <c r="AU188" s="14" t="s">
        <v>84</v>
      </c>
    </row>
    <row r="189" spans="2:65" s="1" customFormat="1" ht="24.15" customHeight="1">
      <c r="B189" s="29"/>
      <c r="C189" s="129" t="s">
        <v>298</v>
      </c>
      <c r="D189" s="129" t="s">
        <v>140</v>
      </c>
      <c r="E189" s="130" t="s">
        <v>697</v>
      </c>
      <c r="F189" s="131" t="s">
        <v>698</v>
      </c>
      <c r="G189" s="132" t="s">
        <v>231</v>
      </c>
      <c r="H189" s="133">
        <v>1</v>
      </c>
      <c r="I189" s="134"/>
      <c r="J189" s="135">
        <f>ROUND(I189*H189,2)</f>
        <v>0</v>
      </c>
      <c r="K189" s="131" t="s">
        <v>144</v>
      </c>
      <c r="L189" s="29"/>
      <c r="M189" s="136" t="s">
        <v>1</v>
      </c>
      <c r="N189" s="137" t="s">
        <v>39</v>
      </c>
      <c r="P189" s="138">
        <f>O189*H189</f>
        <v>0</v>
      </c>
      <c r="Q189" s="138">
        <v>0.53325999999999996</v>
      </c>
      <c r="R189" s="138">
        <f>Q189*H189</f>
        <v>0.53325999999999996</v>
      </c>
      <c r="S189" s="138">
        <v>0.3</v>
      </c>
      <c r="T189" s="139">
        <f>S189*H189</f>
        <v>0.3</v>
      </c>
      <c r="AR189" s="140" t="s">
        <v>145</v>
      </c>
      <c r="AT189" s="140" t="s">
        <v>140</v>
      </c>
      <c r="AU189" s="140" t="s">
        <v>84</v>
      </c>
      <c r="AY189" s="14" t="s">
        <v>138</v>
      </c>
      <c r="BE189" s="141">
        <f>IF(N189="základní",J189,0)</f>
        <v>0</v>
      </c>
      <c r="BF189" s="141">
        <f>IF(N189="snížená",J189,0)</f>
        <v>0</v>
      </c>
      <c r="BG189" s="141">
        <f>IF(N189="zákl. přenesená",J189,0)</f>
        <v>0</v>
      </c>
      <c r="BH189" s="141">
        <f>IF(N189="sníž. přenesená",J189,0)</f>
        <v>0</v>
      </c>
      <c r="BI189" s="141">
        <f>IF(N189="nulová",J189,0)</f>
        <v>0</v>
      </c>
      <c r="BJ189" s="14" t="s">
        <v>82</v>
      </c>
      <c r="BK189" s="141">
        <f>ROUND(I189*H189,2)</f>
        <v>0</v>
      </c>
      <c r="BL189" s="14" t="s">
        <v>145</v>
      </c>
      <c r="BM189" s="140" t="s">
        <v>699</v>
      </c>
    </row>
    <row r="190" spans="2:65" s="1" customFormat="1" ht="19.2">
      <c r="B190" s="29"/>
      <c r="D190" s="142" t="s">
        <v>147</v>
      </c>
      <c r="F190" s="143" t="s">
        <v>700</v>
      </c>
      <c r="I190" s="144"/>
      <c r="L190" s="29"/>
      <c r="M190" s="145"/>
      <c r="T190" s="53"/>
      <c r="AT190" s="14" t="s">
        <v>147</v>
      </c>
      <c r="AU190" s="14" t="s">
        <v>84</v>
      </c>
    </row>
    <row r="191" spans="2:65" s="1" customFormat="1" ht="16.5" customHeight="1">
      <c r="B191" s="29"/>
      <c r="C191" s="129" t="s">
        <v>304</v>
      </c>
      <c r="D191" s="129" t="s">
        <v>140</v>
      </c>
      <c r="E191" s="130" t="s">
        <v>701</v>
      </c>
      <c r="F191" s="131" t="s">
        <v>702</v>
      </c>
      <c r="G191" s="132" t="s">
        <v>231</v>
      </c>
      <c r="H191" s="133">
        <v>4</v>
      </c>
      <c r="I191" s="134"/>
      <c r="J191" s="135">
        <f>ROUND(I191*H191,2)</f>
        <v>0</v>
      </c>
      <c r="K191" s="131" t="s">
        <v>144</v>
      </c>
      <c r="L191" s="29"/>
      <c r="M191" s="136" t="s">
        <v>1</v>
      </c>
      <c r="N191" s="137" t="s">
        <v>39</v>
      </c>
      <c r="P191" s="138">
        <f>O191*H191</f>
        <v>0</v>
      </c>
      <c r="Q191" s="138">
        <v>4.6800000000000001E-3</v>
      </c>
      <c r="R191" s="138">
        <f>Q191*H191</f>
        <v>1.8720000000000001E-2</v>
      </c>
      <c r="S191" s="138">
        <v>0</v>
      </c>
      <c r="T191" s="139">
        <f>S191*H191</f>
        <v>0</v>
      </c>
      <c r="AR191" s="140" t="s">
        <v>145</v>
      </c>
      <c r="AT191" s="140" t="s">
        <v>140</v>
      </c>
      <c r="AU191" s="140" t="s">
        <v>84</v>
      </c>
      <c r="AY191" s="14" t="s">
        <v>138</v>
      </c>
      <c r="BE191" s="141">
        <f>IF(N191="základní",J191,0)</f>
        <v>0</v>
      </c>
      <c r="BF191" s="141">
        <f>IF(N191="snížená",J191,0)</f>
        <v>0</v>
      </c>
      <c r="BG191" s="141">
        <f>IF(N191="zákl. přenesená",J191,0)</f>
        <v>0</v>
      </c>
      <c r="BH191" s="141">
        <f>IF(N191="sníž. přenesená",J191,0)</f>
        <v>0</v>
      </c>
      <c r="BI191" s="141">
        <f>IF(N191="nulová",J191,0)</f>
        <v>0</v>
      </c>
      <c r="BJ191" s="14" t="s">
        <v>82</v>
      </c>
      <c r="BK191" s="141">
        <f>ROUND(I191*H191,2)</f>
        <v>0</v>
      </c>
      <c r="BL191" s="14" t="s">
        <v>145</v>
      </c>
      <c r="BM191" s="140" t="s">
        <v>703</v>
      </c>
    </row>
    <row r="192" spans="2:65" s="1" customFormat="1" ht="19.2">
      <c r="B192" s="29"/>
      <c r="D192" s="142" t="s">
        <v>147</v>
      </c>
      <c r="F192" s="143" t="s">
        <v>704</v>
      </c>
      <c r="I192" s="144"/>
      <c r="L192" s="29"/>
      <c r="M192" s="145"/>
      <c r="T192" s="53"/>
      <c r="AT192" s="14" t="s">
        <v>147</v>
      </c>
      <c r="AU192" s="14" t="s">
        <v>84</v>
      </c>
    </row>
    <row r="193" spans="2:65" s="1" customFormat="1" ht="24.15" customHeight="1">
      <c r="B193" s="29"/>
      <c r="C193" s="154" t="s">
        <v>309</v>
      </c>
      <c r="D193" s="154" t="s">
        <v>228</v>
      </c>
      <c r="E193" s="155" t="s">
        <v>705</v>
      </c>
      <c r="F193" s="156" t="s">
        <v>706</v>
      </c>
      <c r="G193" s="157" t="s">
        <v>231</v>
      </c>
      <c r="H193" s="158">
        <v>4</v>
      </c>
      <c r="I193" s="159"/>
      <c r="J193" s="160">
        <f>ROUND(I193*H193,2)</f>
        <v>0</v>
      </c>
      <c r="K193" s="156" t="s">
        <v>144</v>
      </c>
      <c r="L193" s="161"/>
      <c r="M193" s="162" t="s">
        <v>1</v>
      </c>
      <c r="N193" s="163" t="s">
        <v>39</v>
      </c>
      <c r="P193" s="138">
        <f>O193*H193</f>
        <v>0</v>
      </c>
      <c r="Q193" s="138">
        <v>9.5799999999999996E-2</v>
      </c>
      <c r="R193" s="138">
        <f>Q193*H193</f>
        <v>0.38319999999999999</v>
      </c>
      <c r="S193" s="138">
        <v>0</v>
      </c>
      <c r="T193" s="139">
        <f>S193*H193</f>
        <v>0</v>
      </c>
      <c r="AR193" s="140" t="s">
        <v>190</v>
      </c>
      <c r="AT193" s="140" t="s">
        <v>228</v>
      </c>
      <c r="AU193" s="140" t="s">
        <v>84</v>
      </c>
      <c r="AY193" s="14" t="s">
        <v>138</v>
      </c>
      <c r="BE193" s="141">
        <f>IF(N193="základní",J193,0)</f>
        <v>0</v>
      </c>
      <c r="BF193" s="141">
        <f>IF(N193="snížená",J193,0)</f>
        <v>0</v>
      </c>
      <c r="BG193" s="141">
        <f>IF(N193="zákl. přenesená",J193,0)</f>
        <v>0</v>
      </c>
      <c r="BH193" s="141">
        <f>IF(N193="sníž. přenesená",J193,0)</f>
        <v>0</v>
      </c>
      <c r="BI193" s="141">
        <f>IF(N193="nulová",J193,0)</f>
        <v>0</v>
      </c>
      <c r="BJ193" s="14" t="s">
        <v>82</v>
      </c>
      <c r="BK193" s="141">
        <f>ROUND(I193*H193,2)</f>
        <v>0</v>
      </c>
      <c r="BL193" s="14" t="s">
        <v>145</v>
      </c>
      <c r="BM193" s="140" t="s">
        <v>707</v>
      </c>
    </row>
    <row r="194" spans="2:65" s="1" customFormat="1" ht="19.2">
      <c r="B194" s="29"/>
      <c r="D194" s="142" t="s">
        <v>147</v>
      </c>
      <c r="F194" s="143" t="s">
        <v>706</v>
      </c>
      <c r="I194" s="144"/>
      <c r="L194" s="29"/>
      <c r="M194" s="145"/>
      <c r="T194" s="53"/>
      <c r="AT194" s="14" t="s">
        <v>147</v>
      </c>
      <c r="AU194" s="14" t="s">
        <v>84</v>
      </c>
    </row>
    <row r="195" spans="2:65" s="1" customFormat="1" ht="21.75" customHeight="1">
      <c r="B195" s="29"/>
      <c r="C195" s="154" t="s">
        <v>313</v>
      </c>
      <c r="D195" s="154" t="s">
        <v>228</v>
      </c>
      <c r="E195" s="155" t="s">
        <v>708</v>
      </c>
      <c r="F195" s="156" t="s">
        <v>709</v>
      </c>
      <c r="G195" s="157" t="s">
        <v>231</v>
      </c>
      <c r="H195" s="158">
        <v>4</v>
      </c>
      <c r="I195" s="159"/>
      <c r="J195" s="160">
        <f>ROUND(I195*H195,2)</f>
        <v>0</v>
      </c>
      <c r="K195" s="156" t="s">
        <v>1</v>
      </c>
      <c r="L195" s="161"/>
      <c r="M195" s="162" t="s">
        <v>1</v>
      </c>
      <c r="N195" s="163" t="s">
        <v>39</v>
      </c>
      <c r="P195" s="138">
        <f>O195*H195</f>
        <v>0</v>
      </c>
      <c r="Q195" s="138">
        <v>3.0000000000000001E-3</v>
      </c>
      <c r="R195" s="138">
        <f>Q195*H195</f>
        <v>1.2E-2</v>
      </c>
      <c r="S195" s="138">
        <v>0</v>
      </c>
      <c r="T195" s="139">
        <f>S195*H195</f>
        <v>0</v>
      </c>
      <c r="AR195" s="140" t="s">
        <v>190</v>
      </c>
      <c r="AT195" s="140" t="s">
        <v>228</v>
      </c>
      <c r="AU195" s="140" t="s">
        <v>84</v>
      </c>
      <c r="AY195" s="14" t="s">
        <v>138</v>
      </c>
      <c r="BE195" s="141">
        <f>IF(N195="základní",J195,0)</f>
        <v>0</v>
      </c>
      <c r="BF195" s="141">
        <f>IF(N195="snížená",J195,0)</f>
        <v>0</v>
      </c>
      <c r="BG195" s="141">
        <f>IF(N195="zákl. přenesená",J195,0)</f>
        <v>0</v>
      </c>
      <c r="BH195" s="141">
        <f>IF(N195="sníž. přenesená",J195,0)</f>
        <v>0</v>
      </c>
      <c r="BI195" s="141">
        <f>IF(N195="nulová",J195,0)</f>
        <v>0</v>
      </c>
      <c r="BJ195" s="14" t="s">
        <v>82</v>
      </c>
      <c r="BK195" s="141">
        <f>ROUND(I195*H195,2)</f>
        <v>0</v>
      </c>
      <c r="BL195" s="14" t="s">
        <v>145</v>
      </c>
      <c r="BM195" s="140" t="s">
        <v>710</v>
      </c>
    </row>
    <row r="196" spans="2:65" s="1" customFormat="1" ht="19.2">
      <c r="B196" s="29"/>
      <c r="D196" s="142" t="s">
        <v>147</v>
      </c>
      <c r="F196" s="143" t="s">
        <v>711</v>
      </c>
      <c r="I196" s="144"/>
      <c r="L196" s="29"/>
      <c r="M196" s="145"/>
      <c r="T196" s="53"/>
      <c r="AT196" s="14" t="s">
        <v>147</v>
      </c>
      <c r="AU196" s="14" t="s">
        <v>84</v>
      </c>
    </row>
    <row r="197" spans="2:65" s="1" customFormat="1" ht="33" customHeight="1">
      <c r="B197" s="29"/>
      <c r="C197" s="129" t="s">
        <v>319</v>
      </c>
      <c r="D197" s="129" t="s">
        <v>140</v>
      </c>
      <c r="E197" s="130" t="s">
        <v>712</v>
      </c>
      <c r="F197" s="131" t="s">
        <v>713</v>
      </c>
      <c r="G197" s="132" t="s">
        <v>231</v>
      </c>
      <c r="H197" s="133">
        <v>1</v>
      </c>
      <c r="I197" s="134"/>
      <c r="J197" s="135">
        <f>ROUND(I197*H197,2)</f>
        <v>0</v>
      </c>
      <c r="K197" s="131" t="s">
        <v>144</v>
      </c>
      <c r="L197" s="29"/>
      <c r="M197" s="136" t="s">
        <v>1</v>
      </c>
      <c r="N197" s="137" t="s">
        <v>39</v>
      </c>
      <c r="P197" s="138">
        <f>O197*H197</f>
        <v>0</v>
      </c>
      <c r="Q197" s="138">
        <v>0.31108000000000002</v>
      </c>
      <c r="R197" s="138">
        <f>Q197*H197</f>
        <v>0.31108000000000002</v>
      </c>
      <c r="S197" s="138">
        <v>0</v>
      </c>
      <c r="T197" s="139">
        <f>S197*H197</f>
        <v>0</v>
      </c>
      <c r="AR197" s="140" t="s">
        <v>145</v>
      </c>
      <c r="AT197" s="140" t="s">
        <v>140</v>
      </c>
      <c r="AU197" s="140" t="s">
        <v>84</v>
      </c>
      <c r="AY197" s="14" t="s">
        <v>138</v>
      </c>
      <c r="BE197" s="141">
        <f>IF(N197="základní",J197,0)</f>
        <v>0</v>
      </c>
      <c r="BF197" s="141">
        <f>IF(N197="snížená",J197,0)</f>
        <v>0</v>
      </c>
      <c r="BG197" s="141">
        <f>IF(N197="zákl. přenesená",J197,0)</f>
        <v>0</v>
      </c>
      <c r="BH197" s="141">
        <f>IF(N197="sníž. přenesená",J197,0)</f>
        <v>0</v>
      </c>
      <c r="BI197" s="141">
        <f>IF(N197="nulová",J197,0)</f>
        <v>0</v>
      </c>
      <c r="BJ197" s="14" t="s">
        <v>82</v>
      </c>
      <c r="BK197" s="141">
        <f>ROUND(I197*H197,2)</f>
        <v>0</v>
      </c>
      <c r="BL197" s="14" t="s">
        <v>145</v>
      </c>
      <c r="BM197" s="140" t="s">
        <v>714</v>
      </c>
    </row>
    <row r="198" spans="2:65" s="1" customFormat="1" ht="28.8">
      <c r="B198" s="29"/>
      <c r="D198" s="142" t="s">
        <v>147</v>
      </c>
      <c r="F198" s="143" t="s">
        <v>715</v>
      </c>
      <c r="I198" s="144"/>
      <c r="L198" s="29"/>
      <c r="M198" s="145"/>
      <c r="T198" s="53"/>
      <c r="AT198" s="14" t="s">
        <v>147</v>
      </c>
      <c r="AU198" s="14" t="s">
        <v>84</v>
      </c>
    </row>
    <row r="199" spans="2:65" s="1" customFormat="1" ht="21.75" customHeight="1">
      <c r="B199" s="29"/>
      <c r="C199" s="129" t="s">
        <v>323</v>
      </c>
      <c r="D199" s="129" t="s">
        <v>140</v>
      </c>
      <c r="E199" s="130" t="s">
        <v>716</v>
      </c>
      <c r="F199" s="131" t="s">
        <v>717</v>
      </c>
      <c r="G199" s="132" t="s">
        <v>718</v>
      </c>
      <c r="H199" s="133">
        <v>2</v>
      </c>
      <c r="I199" s="134"/>
      <c r="J199" s="135">
        <f>ROUND(I199*H199,2)</f>
        <v>0</v>
      </c>
      <c r="K199" s="131" t="s">
        <v>144</v>
      </c>
      <c r="L199" s="29"/>
      <c r="M199" s="136" t="s">
        <v>1</v>
      </c>
      <c r="N199" s="137" t="s">
        <v>39</v>
      </c>
      <c r="P199" s="138">
        <f>O199*H199</f>
        <v>0</v>
      </c>
      <c r="Q199" s="138">
        <v>0</v>
      </c>
      <c r="R199" s="138">
        <f>Q199*H199</f>
        <v>0</v>
      </c>
      <c r="S199" s="138">
        <v>0</v>
      </c>
      <c r="T199" s="139">
        <f>S199*H199</f>
        <v>0</v>
      </c>
      <c r="AR199" s="140" t="s">
        <v>145</v>
      </c>
      <c r="AT199" s="140" t="s">
        <v>140</v>
      </c>
      <c r="AU199" s="140" t="s">
        <v>84</v>
      </c>
      <c r="AY199" s="14" t="s">
        <v>138</v>
      </c>
      <c r="BE199" s="141">
        <f>IF(N199="základní",J199,0)</f>
        <v>0</v>
      </c>
      <c r="BF199" s="141">
        <f>IF(N199="snížená",J199,0)</f>
        <v>0</v>
      </c>
      <c r="BG199" s="141">
        <f>IF(N199="zákl. přenesená",J199,0)</f>
        <v>0</v>
      </c>
      <c r="BH199" s="141">
        <f>IF(N199="sníž. přenesená",J199,0)</f>
        <v>0</v>
      </c>
      <c r="BI199" s="141">
        <f>IF(N199="nulová",J199,0)</f>
        <v>0</v>
      </c>
      <c r="BJ199" s="14" t="s">
        <v>82</v>
      </c>
      <c r="BK199" s="141">
        <f>ROUND(I199*H199,2)</f>
        <v>0</v>
      </c>
      <c r="BL199" s="14" t="s">
        <v>145</v>
      </c>
      <c r="BM199" s="140" t="s">
        <v>719</v>
      </c>
    </row>
    <row r="200" spans="2:65" s="1" customFormat="1" ht="10.199999999999999">
      <c r="B200" s="29"/>
      <c r="D200" s="142" t="s">
        <v>147</v>
      </c>
      <c r="F200" s="143" t="s">
        <v>717</v>
      </c>
      <c r="I200" s="144"/>
      <c r="L200" s="29"/>
      <c r="M200" s="145"/>
      <c r="T200" s="53"/>
      <c r="AT200" s="14" t="s">
        <v>147</v>
      </c>
      <c r="AU200" s="14" t="s">
        <v>84</v>
      </c>
    </row>
    <row r="201" spans="2:65" s="11" customFormat="1" ht="22.8" customHeight="1">
      <c r="B201" s="117"/>
      <c r="D201" s="118" t="s">
        <v>73</v>
      </c>
      <c r="E201" s="127" t="s">
        <v>720</v>
      </c>
      <c r="F201" s="127" t="s">
        <v>721</v>
      </c>
      <c r="I201" s="120"/>
      <c r="J201" s="128">
        <f>BK201</f>
        <v>0</v>
      </c>
      <c r="L201" s="117"/>
      <c r="M201" s="122"/>
      <c r="P201" s="123">
        <f>SUM(P202:P203)</f>
        <v>0</v>
      </c>
      <c r="R201" s="123">
        <f>SUM(R202:R203)</f>
        <v>0</v>
      </c>
      <c r="T201" s="124">
        <f>SUM(T202:T203)</f>
        <v>0</v>
      </c>
      <c r="AR201" s="118" t="s">
        <v>82</v>
      </c>
      <c r="AT201" s="125" t="s">
        <v>73</v>
      </c>
      <c r="AU201" s="125" t="s">
        <v>82</v>
      </c>
      <c r="AY201" s="118" t="s">
        <v>138</v>
      </c>
      <c r="BK201" s="126">
        <f>SUM(BK202:BK203)</f>
        <v>0</v>
      </c>
    </row>
    <row r="202" spans="2:65" s="1" customFormat="1" ht="24.15" customHeight="1">
      <c r="B202" s="29"/>
      <c r="C202" s="129" t="s">
        <v>327</v>
      </c>
      <c r="D202" s="129" t="s">
        <v>140</v>
      </c>
      <c r="E202" s="130" t="s">
        <v>722</v>
      </c>
      <c r="F202" s="131" t="s">
        <v>723</v>
      </c>
      <c r="G202" s="132" t="s">
        <v>718</v>
      </c>
      <c r="H202" s="133">
        <v>4</v>
      </c>
      <c r="I202" s="134"/>
      <c r="J202" s="135">
        <f>ROUND(I202*H202,2)</f>
        <v>0</v>
      </c>
      <c r="K202" s="131" t="s">
        <v>144</v>
      </c>
      <c r="L202" s="29"/>
      <c r="M202" s="136" t="s">
        <v>1</v>
      </c>
      <c r="N202" s="137" t="s">
        <v>39</v>
      </c>
      <c r="P202" s="138">
        <f>O202*H202</f>
        <v>0</v>
      </c>
      <c r="Q202" s="138">
        <v>0</v>
      </c>
      <c r="R202" s="138">
        <f>Q202*H202</f>
        <v>0</v>
      </c>
      <c r="S202" s="138">
        <v>0</v>
      </c>
      <c r="T202" s="139">
        <f>S202*H202</f>
        <v>0</v>
      </c>
      <c r="AR202" s="140" t="s">
        <v>145</v>
      </c>
      <c r="AT202" s="140" t="s">
        <v>140</v>
      </c>
      <c r="AU202" s="140" t="s">
        <v>84</v>
      </c>
      <c r="AY202" s="14" t="s">
        <v>138</v>
      </c>
      <c r="BE202" s="141">
        <f>IF(N202="základní",J202,0)</f>
        <v>0</v>
      </c>
      <c r="BF202" s="141">
        <f>IF(N202="snížená",J202,0)</f>
        <v>0</v>
      </c>
      <c r="BG202" s="141">
        <f>IF(N202="zákl. přenesená",J202,0)</f>
        <v>0</v>
      </c>
      <c r="BH202" s="141">
        <f>IF(N202="sníž. přenesená",J202,0)</f>
        <v>0</v>
      </c>
      <c r="BI202" s="141">
        <f>IF(N202="nulová",J202,0)</f>
        <v>0</v>
      </c>
      <c r="BJ202" s="14" t="s">
        <v>82</v>
      </c>
      <c r="BK202" s="141">
        <f>ROUND(I202*H202,2)</f>
        <v>0</v>
      </c>
      <c r="BL202" s="14" t="s">
        <v>145</v>
      </c>
      <c r="BM202" s="140" t="s">
        <v>724</v>
      </c>
    </row>
    <row r="203" spans="2:65" s="1" customFormat="1" ht="19.2">
      <c r="B203" s="29"/>
      <c r="D203" s="142" t="s">
        <v>147</v>
      </c>
      <c r="F203" s="143" t="s">
        <v>723</v>
      </c>
      <c r="I203" s="144"/>
      <c r="L203" s="29"/>
      <c r="M203" s="145"/>
      <c r="T203" s="53"/>
      <c r="AT203" s="14" t="s">
        <v>147</v>
      </c>
      <c r="AU203" s="14" t="s">
        <v>84</v>
      </c>
    </row>
    <row r="204" spans="2:65" s="11" customFormat="1" ht="22.8" customHeight="1">
      <c r="B204" s="117"/>
      <c r="D204" s="118" t="s">
        <v>73</v>
      </c>
      <c r="E204" s="127" t="s">
        <v>427</v>
      </c>
      <c r="F204" s="127" t="s">
        <v>428</v>
      </c>
      <c r="I204" s="120"/>
      <c r="J204" s="128">
        <f>BK204</f>
        <v>0</v>
      </c>
      <c r="L204" s="117"/>
      <c r="M204" s="122"/>
      <c r="P204" s="123">
        <f>SUM(P205:P214)</f>
        <v>0</v>
      </c>
      <c r="R204" s="123">
        <f>SUM(R205:R214)</f>
        <v>0</v>
      </c>
      <c r="T204" s="124">
        <f>SUM(T205:T214)</f>
        <v>0</v>
      </c>
      <c r="AR204" s="118" t="s">
        <v>82</v>
      </c>
      <c r="AT204" s="125" t="s">
        <v>73</v>
      </c>
      <c r="AU204" s="125" t="s">
        <v>82</v>
      </c>
      <c r="AY204" s="118" t="s">
        <v>138</v>
      </c>
      <c r="BK204" s="126">
        <f>SUM(BK205:BK214)</f>
        <v>0</v>
      </c>
    </row>
    <row r="205" spans="2:65" s="1" customFormat="1" ht="21.75" customHeight="1">
      <c r="B205" s="29"/>
      <c r="C205" s="129" t="s">
        <v>331</v>
      </c>
      <c r="D205" s="129" t="s">
        <v>140</v>
      </c>
      <c r="E205" s="130" t="s">
        <v>441</v>
      </c>
      <c r="F205" s="131" t="s">
        <v>442</v>
      </c>
      <c r="G205" s="132" t="s">
        <v>193</v>
      </c>
      <c r="H205" s="133">
        <v>0.3</v>
      </c>
      <c r="I205" s="134"/>
      <c r="J205" s="135">
        <f>ROUND(I205*H205,2)</f>
        <v>0</v>
      </c>
      <c r="K205" s="131" t="s">
        <v>144</v>
      </c>
      <c r="L205" s="29"/>
      <c r="M205" s="136" t="s">
        <v>1</v>
      </c>
      <c r="N205" s="137" t="s">
        <v>39</v>
      </c>
      <c r="P205" s="138">
        <f>O205*H205</f>
        <v>0</v>
      </c>
      <c r="Q205" s="138">
        <v>0</v>
      </c>
      <c r="R205" s="138">
        <f>Q205*H205</f>
        <v>0</v>
      </c>
      <c r="S205" s="138">
        <v>0</v>
      </c>
      <c r="T205" s="139">
        <f>S205*H205</f>
        <v>0</v>
      </c>
      <c r="AR205" s="140" t="s">
        <v>145</v>
      </c>
      <c r="AT205" s="140" t="s">
        <v>140</v>
      </c>
      <c r="AU205" s="140" t="s">
        <v>84</v>
      </c>
      <c r="AY205" s="14" t="s">
        <v>138</v>
      </c>
      <c r="BE205" s="141">
        <f>IF(N205="základní",J205,0)</f>
        <v>0</v>
      </c>
      <c r="BF205" s="141">
        <f>IF(N205="snížená",J205,0)</f>
        <v>0</v>
      </c>
      <c r="BG205" s="141">
        <f>IF(N205="zákl. přenesená",J205,0)</f>
        <v>0</v>
      </c>
      <c r="BH205" s="141">
        <f>IF(N205="sníž. přenesená",J205,0)</f>
        <v>0</v>
      </c>
      <c r="BI205" s="141">
        <f>IF(N205="nulová",J205,0)</f>
        <v>0</v>
      </c>
      <c r="BJ205" s="14" t="s">
        <v>82</v>
      </c>
      <c r="BK205" s="141">
        <f>ROUND(I205*H205,2)</f>
        <v>0</v>
      </c>
      <c r="BL205" s="14" t="s">
        <v>145</v>
      </c>
      <c r="BM205" s="140" t="s">
        <v>725</v>
      </c>
    </row>
    <row r="206" spans="2:65" s="1" customFormat="1" ht="28.8">
      <c r="B206" s="29"/>
      <c r="D206" s="142" t="s">
        <v>147</v>
      </c>
      <c r="F206" s="143" t="s">
        <v>444</v>
      </c>
      <c r="I206" s="144"/>
      <c r="L206" s="29"/>
      <c r="M206" s="145"/>
      <c r="T206" s="53"/>
      <c r="AT206" s="14" t="s">
        <v>147</v>
      </c>
      <c r="AU206" s="14" t="s">
        <v>84</v>
      </c>
    </row>
    <row r="207" spans="2:65" s="12" customFormat="1" ht="10.199999999999999">
      <c r="B207" s="147"/>
      <c r="D207" s="142" t="s">
        <v>151</v>
      </c>
      <c r="E207" s="148" t="s">
        <v>1</v>
      </c>
      <c r="F207" s="149" t="s">
        <v>726</v>
      </c>
      <c r="H207" s="150">
        <v>0.3</v>
      </c>
      <c r="I207" s="151"/>
      <c r="L207" s="147"/>
      <c r="M207" s="152"/>
      <c r="T207" s="153"/>
      <c r="AT207" s="148" t="s">
        <v>151</v>
      </c>
      <c r="AU207" s="148" t="s">
        <v>84</v>
      </c>
      <c r="AV207" s="12" t="s">
        <v>84</v>
      </c>
      <c r="AW207" s="12" t="s">
        <v>31</v>
      </c>
      <c r="AX207" s="12" t="s">
        <v>82</v>
      </c>
      <c r="AY207" s="148" t="s">
        <v>138</v>
      </c>
    </row>
    <row r="208" spans="2:65" s="1" customFormat="1" ht="24.15" customHeight="1">
      <c r="B208" s="29"/>
      <c r="C208" s="129" t="s">
        <v>337</v>
      </c>
      <c r="D208" s="129" t="s">
        <v>140</v>
      </c>
      <c r="E208" s="130" t="s">
        <v>447</v>
      </c>
      <c r="F208" s="131" t="s">
        <v>448</v>
      </c>
      <c r="G208" s="132" t="s">
        <v>193</v>
      </c>
      <c r="H208" s="133">
        <v>0.3</v>
      </c>
      <c r="I208" s="134"/>
      <c r="J208" s="135">
        <f>ROUND(I208*H208,2)</f>
        <v>0</v>
      </c>
      <c r="K208" s="131" t="s">
        <v>144</v>
      </c>
      <c r="L208" s="29"/>
      <c r="M208" s="136" t="s">
        <v>1</v>
      </c>
      <c r="N208" s="137" t="s">
        <v>39</v>
      </c>
      <c r="P208" s="138">
        <f>O208*H208</f>
        <v>0</v>
      </c>
      <c r="Q208" s="138">
        <v>0</v>
      </c>
      <c r="R208" s="138">
        <f>Q208*H208</f>
        <v>0</v>
      </c>
      <c r="S208" s="138">
        <v>0</v>
      </c>
      <c r="T208" s="139">
        <f>S208*H208</f>
        <v>0</v>
      </c>
      <c r="AR208" s="140" t="s">
        <v>145</v>
      </c>
      <c r="AT208" s="140" t="s">
        <v>140</v>
      </c>
      <c r="AU208" s="140" t="s">
        <v>84</v>
      </c>
      <c r="AY208" s="14" t="s">
        <v>138</v>
      </c>
      <c r="BE208" s="141">
        <f>IF(N208="základní",J208,0)</f>
        <v>0</v>
      </c>
      <c r="BF208" s="141">
        <f>IF(N208="snížená",J208,0)</f>
        <v>0</v>
      </c>
      <c r="BG208" s="141">
        <f>IF(N208="zákl. přenesená",J208,0)</f>
        <v>0</v>
      </c>
      <c r="BH208" s="141">
        <f>IF(N208="sníž. přenesená",J208,0)</f>
        <v>0</v>
      </c>
      <c r="BI208" s="141">
        <f>IF(N208="nulová",J208,0)</f>
        <v>0</v>
      </c>
      <c r="BJ208" s="14" t="s">
        <v>82</v>
      </c>
      <c r="BK208" s="141">
        <f>ROUND(I208*H208,2)</f>
        <v>0</v>
      </c>
      <c r="BL208" s="14" t="s">
        <v>145</v>
      </c>
      <c r="BM208" s="140" t="s">
        <v>727</v>
      </c>
    </row>
    <row r="209" spans="2:65" s="1" customFormat="1" ht="28.8">
      <c r="B209" s="29"/>
      <c r="D209" s="142" t="s">
        <v>147</v>
      </c>
      <c r="F209" s="143" t="s">
        <v>450</v>
      </c>
      <c r="I209" s="144"/>
      <c r="L209" s="29"/>
      <c r="M209" s="145"/>
      <c r="T209" s="53"/>
      <c r="AT209" s="14" t="s">
        <v>147</v>
      </c>
      <c r="AU209" s="14" t="s">
        <v>84</v>
      </c>
    </row>
    <row r="210" spans="2:65" s="1" customFormat="1" ht="19.2">
      <c r="B210" s="29"/>
      <c r="D210" s="142" t="s">
        <v>149</v>
      </c>
      <c r="F210" s="146" t="s">
        <v>728</v>
      </c>
      <c r="I210" s="144"/>
      <c r="L210" s="29"/>
      <c r="M210" s="145"/>
      <c r="T210" s="53"/>
      <c r="AT210" s="14" t="s">
        <v>149</v>
      </c>
      <c r="AU210" s="14" t="s">
        <v>84</v>
      </c>
    </row>
    <row r="211" spans="2:65" s="12" customFormat="1" ht="10.199999999999999">
      <c r="B211" s="147"/>
      <c r="D211" s="142" t="s">
        <v>151</v>
      </c>
      <c r="E211" s="148" t="s">
        <v>1</v>
      </c>
      <c r="F211" s="149" t="s">
        <v>726</v>
      </c>
      <c r="H211" s="150">
        <v>0.3</v>
      </c>
      <c r="I211" s="151"/>
      <c r="L211" s="147"/>
      <c r="M211" s="152"/>
      <c r="T211" s="153"/>
      <c r="AT211" s="148" t="s">
        <v>151</v>
      </c>
      <c r="AU211" s="148" t="s">
        <v>84</v>
      </c>
      <c r="AV211" s="12" t="s">
        <v>84</v>
      </c>
      <c r="AW211" s="12" t="s">
        <v>31</v>
      </c>
      <c r="AX211" s="12" t="s">
        <v>82</v>
      </c>
      <c r="AY211" s="148" t="s">
        <v>138</v>
      </c>
    </row>
    <row r="212" spans="2:65" s="1" customFormat="1" ht="44.25" customHeight="1">
      <c r="B212" s="29"/>
      <c r="C212" s="129" t="s">
        <v>342</v>
      </c>
      <c r="D212" s="129" t="s">
        <v>140</v>
      </c>
      <c r="E212" s="130" t="s">
        <v>729</v>
      </c>
      <c r="F212" s="131" t="s">
        <v>730</v>
      </c>
      <c r="G212" s="132" t="s">
        <v>193</v>
      </c>
      <c r="H212" s="133">
        <v>0.3</v>
      </c>
      <c r="I212" s="134"/>
      <c r="J212" s="135">
        <f>ROUND(I212*H212,2)</f>
        <v>0</v>
      </c>
      <c r="K212" s="131" t="s">
        <v>144</v>
      </c>
      <c r="L212" s="29"/>
      <c r="M212" s="136" t="s">
        <v>1</v>
      </c>
      <c r="N212" s="137" t="s">
        <v>39</v>
      </c>
      <c r="P212" s="138">
        <f>O212*H212</f>
        <v>0</v>
      </c>
      <c r="Q212" s="138">
        <v>0</v>
      </c>
      <c r="R212" s="138">
        <f>Q212*H212</f>
        <v>0</v>
      </c>
      <c r="S212" s="138">
        <v>0</v>
      </c>
      <c r="T212" s="139">
        <f>S212*H212</f>
        <v>0</v>
      </c>
      <c r="AR212" s="140" t="s">
        <v>145</v>
      </c>
      <c r="AT212" s="140" t="s">
        <v>140</v>
      </c>
      <c r="AU212" s="140" t="s">
        <v>84</v>
      </c>
      <c r="AY212" s="14" t="s">
        <v>138</v>
      </c>
      <c r="BE212" s="141">
        <f>IF(N212="základní",J212,0)</f>
        <v>0</v>
      </c>
      <c r="BF212" s="141">
        <f>IF(N212="snížená",J212,0)</f>
        <v>0</v>
      </c>
      <c r="BG212" s="141">
        <f>IF(N212="zákl. přenesená",J212,0)</f>
        <v>0</v>
      </c>
      <c r="BH212" s="141">
        <f>IF(N212="sníž. přenesená",J212,0)</f>
        <v>0</v>
      </c>
      <c r="BI212" s="141">
        <f>IF(N212="nulová",J212,0)</f>
        <v>0</v>
      </c>
      <c r="BJ212" s="14" t="s">
        <v>82</v>
      </c>
      <c r="BK212" s="141">
        <f>ROUND(I212*H212,2)</f>
        <v>0</v>
      </c>
      <c r="BL212" s="14" t="s">
        <v>145</v>
      </c>
      <c r="BM212" s="140" t="s">
        <v>731</v>
      </c>
    </row>
    <row r="213" spans="2:65" s="1" customFormat="1" ht="28.8">
      <c r="B213" s="29"/>
      <c r="D213" s="142" t="s">
        <v>147</v>
      </c>
      <c r="F213" s="143" t="s">
        <v>195</v>
      </c>
      <c r="I213" s="144"/>
      <c r="L213" s="29"/>
      <c r="M213" s="145"/>
      <c r="T213" s="53"/>
      <c r="AT213" s="14" t="s">
        <v>147</v>
      </c>
      <c r="AU213" s="14" t="s">
        <v>84</v>
      </c>
    </row>
    <row r="214" spans="2:65" s="12" customFormat="1" ht="10.199999999999999">
      <c r="B214" s="147"/>
      <c r="D214" s="142" t="s">
        <v>151</v>
      </c>
      <c r="E214" s="148" t="s">
        <v>1</v>
      </c>
      <c r="F214" s="149" t="s">
        <v>726</v>
      </c>
      <c r="H214" s="150">
        <v>0.3</v>
      </c>
      <c r="I214" s="151"/>
      <c r="L214" s="147"/>
      <c r="M214" s="167"/>
      <c r="N214" s="168"/>
      <c r="O214" s="168"/>
      <c r="P214" s="168"/>
      <c r="Q214" s="168"/>
      <c r="R214" s="168"/>
      <c r="S214" s="168"/>
      <c r="T214" s="169"/>
      <c r="AT214" s="148" t="s">
        <v>151</v>
      </c>
      <c r="AU214" s="148" t="s">
        <v>84</v>
      </c>
      <c r="AV214" s="12" t="s">
        <v>84</v>
      </c>
      <c r="AW214" s="12" t="s">
        <v>31</v>
      </c>
      <c r="AX214" s="12" t="s">
        <v>82</v>
      </c>
      <c r="AY214" s="148" t="s">
        <v>138</v>
      </c>
    </row>
    <row r="215" spans="2:65" s="1" customFormat="1" ht="6.9" customHeight="1">
      <c r="B215" s="41"/>
      <c r="C215" s="42"/>
      <c r="D215" s="42"/>
      <c r="E215" s="42"/>
      <c r="F215" s="42"/>
      <c r="G215" s="42"/>
      <c r="H215" s="42"/>
      <c r="I215" s="42"/>
      <c r="J215" s="42"/>
      <c r="K215" s="42"/>
      <c r="L215" s="29"/>
    </row>
  </sheetData>
  <sheetProtection algorithmName="SHA-512" hashValue="meIPXpUwBcG746X17ud36Ii0Cro0fPlarO85oKJVfknWNmgY/NAvB2S1QAUlxlW6CPNZUMWSmNhiFVpyPvbFDA==" saltValue="XSI+LxsbPC/8Zrzg+3C49B4hT5jy3I0UNZgy58H0cnmimaW6QEbkWOM11Qk5Js2MaDThuvGy5ZI2hOndY2jNvA==" spinCount="100000" sheet="1" objects="1" scenarios="1" formatColumns="0" formatRows="0" autoFilter="0"/>
  <autoFilter ref="C120:K214" xr:uid="{00000000-0009-0000-0000-000004000000}"/>
  <mergeCells count="9">
    <mergeCell ref="E87:H87"/>
    <mergeCell ref="E111:H111"/>
    <mergeCell ref="E113:H113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BM205"/>
  <sheetViews>
    <sheetView showGridLines="0" workbookViewId="0"/>
  </sheetViews>
  <sheetFormatPr defaultRowHeight="14.4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1" width="22.28515625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193"/>
      <c r="M2" s="193"/>
      <c r="N2" s="193"/>
      <c r="O2" s="193"/>
      <c r="P2" s="193"/>
      <c r="Q2" s="193"/>
      <c r="R2" s="193"/>
      <c r="S2" s="193"/>
      <c r="T2" s="193"/>
      <c r="U2" s="193"/>
      <c r="V2" s="193"/>
      <c r="AT2" s="14" t="s">
        <v>96</v>
      </c>
    </row>
    <row r="3" spans="2:46" ht="6.9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84</v>
      </c>
    </row>
    <row r="4" spans="2:46" ht="24.9" customHeight="1">
      <c r="B4" s="17"/>
      <c r="D4" s="18" t="s">
        <v>106</v>
      </c>
      <c r="L4" s="17"/>
      <c r="M4" s="85" t="s">
        <v>10</v>
      </c>
      <c r="AT4" s="14" t="s">
        <v>4</v>
      </c>
    </row>
    <row r="5" spans="2:46" ht="6.9" customHeight="1">
      <c r="B5" s="17"/>
      <c r="L5" s="17"/>
    </row>
    <row r="6" spans="2:46" ht="12" customHeight="1">
      <c r="B6" s="17"/>
      <c r="D6" s="24" t="s">
        <v>16</v>
      </c>
      <c r="L6" s="17"/>
    </row>
    <row r="7" spans="2:46" ht="16.5" customHeight="1">
      <c r="B7" s="17"/>
      <c r="E7" s="208" t="str">
        <f>'Rekapitulace stavby'!K6</f>
        <v>Chodník v ulici Blanická</v>
      </c>
      <c r="F7" s="209"/>
      <c r="G7" s="209"/>
      <c r="H7" s="209"/>
      <c r="L7" s="17"/>
    </row>
    <row r="8" spans="2:46" s="1" customFormat="1" ht="12" customHeight="1">
      <c r="B8" s="29"/>
      <c r="D8" s="24" t="s">
        <v>107</v>
      </c>
      <c r="L8" s="29"/>
    </row>
    <row r="9" spans="2:46" s="1" customFormat="1" ht="30" customHeight="1">
      <c r="B9" s="29"/>
      <c r="E9" s="170" t="s">
        <v>732</v>
      </c>
      <c r="F9" s="210"/>
      <c r="G9" s="210"/>
      <c r="H9" s="210"/>
      <c r="L9" s="29"/>
    </row>
    <row r="10" spans="2:46" s="1" customFormat="1" ht="10.199999999999999">
      <c r="B10" s="29"/>
      <c r="L10" s="29"/>
    </row>
    <row r="11" spans="2:46" s="1" customFormat="1" ht="12" customHeight="1">
      <c r="B11" s="29"/>
      <c r="D11" s="24" t="s">
        <v>18</v>
      </c>
      <c r="F11" s="22" t="s">
        <v>1</v>
      </c>
      <c r="I11" s="24" t="s">
        <v>19</v>
      </c>
      <c r="J11" s="22" t="s">
        <v>1</v>
      </c>
      <c r="L11" s="29"/>
    </row>
    <row r="12" spans="2:46" s="1" customFormat="1" ht="12" customHeight="1">
      <c r="B12" s="29"/>
      <c r="D12" s="24" t="s">
        <v>20</v>
      </c>
      <c r="F12" s="22" t="s">
        <v>21</v>
      </c>
      <c r="I12" s="24" t="s">
        <v>22</v>
      </c>
      <c r="J12" s="49" t="str">
        <f>'Rekapitulace stavby'!AN8</f>
        <v>26. 3. 2025</v>
      </c>
      <c r="L12" s="29"/>
    </row>
    <row r="13" spans="2:46" s="1" customFormat="1" ht="10.8" customHeight="1">
      <c r="B13" s="29"/>
      <c r="L13" s="29"/>
    </row>
    <row r="14" spans="2:46" s="1" customFormat="1" ht="12" customHeight="1">
      <c r="B14" s="29"/>
      <c r="D14" s="24" t="s">
        <v>24</v>
      </c>
      <c r="I14" s="24" t="s">
        <v>25</v>
      </c>
      <c r="J14" s="22" t="str">
        <f>IF('Rekapitulace stavby'!AN10="","",'Rekapitulace stavby'!AN10)</f>
        <v/>
      </c>
      <c r="L14" s="29"/>
    </row>
    <row r="15" spans="2:46" s="1" customFormat="1" ht="18" customHeight="1">
      <c r="B15" s="29"/>
      <c r="E15" s="22" t="str">
        <f>IF('Rekapitulace stavby'!E11="","",'Rekapitulace stavby'!E11)</f>
        <v xml:space="preserve"> </v>
      </c>
      <c r="I15" s="24" t="s">
        <v>27</v>
      </c>
      <c r="J15" s="22" t="str">
        <f>IF('Rekapitulace stavby'!AN11="","",'Rekapitulace stavby'!AN11)</f>
        <v/>
      </c>
      <c r="L15" s="29"/>
    </row>
    <row r="16" spans="2:46" s="1" customFormat="1" ht="6.9" customHeight="1">
      <c r="B16" s="29"/>
      <c r="L16" s="29"/>
    </row>
    <row r="17" spans="2:12" s="1" customFormat="1" ht="12" customHeight="1">
      <c r="B17" s="29"/>
      <c r="D17" s="24" t="s">
        <v>28</v>
      </c>
      <c r="I17" s="24" t="s">
        <v>25</v>
      </c>
      <c r="J17" s="25" t="str">
        <f>'Rekapitulace stavby'!AN13</f>
        <v>Vyplň údaj</v>
      </c>
      <c r="L17" s="29"/>
    </row>
    <row r="18" spans="2:12" s="1" customFormat="1" ht="18" customHeight="1">
      <c r="B18" s="29"/>
      <c r="E18" s="211" t="str">
        <f>'Rekapitulace stavby'!E14</f>
        <v>Vyplň údaj</v>
      </c>
      <c r="F18" s="192"/>
      <c r="G18" s="192"/>
      <c r="H18" s="192"/>
      <c r="I18" s="24" t="s">
        <v>27</v>
      </c>
      <c r="J18" s="25" t="str">
        <f>'Rekapitulace stavby'!AN14</f>
        <v>Vyplň údaj</v>
      </c>
      <c r="L18" s="29"/>
    </row>
    <row r="19" spans="2:12" s="1" customFormat="1" ht="6.9" customHeight="1">
      <c r="B19" s="29"/>
      <c r="L19" s="29"/>
    </row>
    <row r="20" spans="2:12" s="1" customFormat="1" ht="12" customHeight="1">
      <c r="B20" s="29"/>
      <c r="D20" s="24" t="s">
        <v>30</v>
      </c>
      <c r="I20" s="24" t="s">
        <v>25</v>
      </c>
      <c r="J20" s="22" t="str">
        <f>IF('Rekapitulace stavby'!AN16="","",'Rekapitulace stavby'!AN16)</f>
        <v/>
      </c>
      <c r="L20" s="29"/>
    </row>
    <row r="21" spans="2:12" s="1" customFormat="1" ht="18" customHeight="1">
      <c r="B21" s="29"/>
      <c r="E21" s="22" t="str">
        <f>IF('Rekapitulace stavby'!E17="","",'Rekapitulace stavby'!E17)</f>
        <v xml:space="preserve"> </v>
      </c>
      <c r="I21" s="24" t="s">
        <v>27</v>
      </c>
      <c r="J21" s="22" t="str">
        <f>IF('Rekapitulace stavby'!AN17="","",'Rekapitulace stavby'!AN17)</f>
        <v/>
      </c>
      <c r="L21" s="29"/>
    </row>
    <row r="22" spans="2:12" s="1" customFormat="1" ht="6.9" customHeight="1">
      <c r="B22" s="29"/>
      <c r="L22" s="29"/>
    </row>
    <row r="23" spans="2:12" s="1" customFormat="1" ht="12" customHeight="1">
      <c r="B23" s="29"/>
      <c r="D23" s="24" t="s">
        <v>32</v>
      </c>
      <c r="I23" s="24" t="s">
        <v>25</v>
      </c>
      <c r="J23" s="22" t="str">
        <f>IF('Rekapitulace stavby'!AN19="","",'Rekapitulace stavby'!AN19)</f>
        <v/>
      </c>
      <c r="L23" s="29"/>
    </row>
    <row r="24" spans="2:12" s="1" customFormat="1" ht="18" customHeight="1">
      <c r="B24" s="29"/>
      <c r="E24" s="22" t="str">
        <f>IF('Rekapitulace stavby'!E20="","",'Rekapitulace stavby'!E20)</f>
        <v xml:space="preserve"> </v>
      </c>
      <c r="I24" s="24" t="s">
        <v>27</v>
      </c>
      <c r="J24" s="22" t="str">
        <f>IF('Rekapitulace stavby'!AN20="","",'Rekapitulace stavby'!AN20)</f>
        <v/>
      </c>
      <c r="L24" s="29"/>
    </row>
    <row r="25" spans="2:12" s="1" customFormat="1" ht="6.9" customHeight="1">
      <c r="B25" s="29"/>
      <c r="L25" s="29"/>
    </row>
    <row r="26" spans="2:12" s="1" customFormat="1" ht="12" customHeight="1">
      <c r="B26" s="29"/>
      <c r="D26" s="24" t="s">
        <v>33</v>
      </c>
      <c r="L26" s="29"/>
    </row>
    <row r="27" spans="2:12" s="7" customFormat="1" ht="16.5" customHeight="1">
      <c r="B27" s="86"/>
      <c r="E27" s="197" t="s">
        <v>1</v>
      </c>
      <c r="F27" s="197"/>
      <c r="G27" s="197"/>
      <c r="H27" s="197"/>
      <c r="L27" s="86"/>
    </row>
    <row r="28" spans="2:12" s="1" customFormat="1" ht="6.9" customHeight="1">
      <c r="B28" s="29"/>
      <c r="L28" s="29"/>
    </row>
    <row r="29" spans="2:12" s="1" customFormat="1" ht="6.9" customHeight="1">
      <c r="B29" s="29"/>
      <c r="D29" s="50"/>
      <c r="E29" s="50"/>
      <c r="F29" s="50"/>
      <c r="G29" s="50"/>
      <c r="H29" s="50"/>
      <c r="I29" s="50"/>
      <c r="J29" s="50"/>
      <c r="K29" s="50"/>
      <c r="L29" s="29"/>
    </row>
    <row r="30" spans="2:12" s="1" customFormat="1" ht="25.35" customHeight="1">
      <c r="B30" s="29"/>
      <c r="D30" s="87" t="s">
        <v>34</v>
      </c>
      <c r="J30" s="63">
        <f>ROUND(J122, 2)</f>
        <v>0</v>
      </c>
      <c r="L30" s="29"/>
    </row>
    <row r="31" spans="2:12" s="1" customFormat="1" ht="6.9" customHeight="1">
      <c r="B31" s="29"/>
      <c r="D31" s="50"/>
      <c r="E31" s="50"/>
      <c r="F31" s="50"/>
      <c r="G31" s="50"/>
      <c r="H31" s="50"/>
      <c r="I31" s="50"/>
      <c r="J31" s="50"/>
      <c r="K31" s="50"/>
      <c r="L31" s="29"/>
    </row>
    <row r="32" spans="2:12" s="1" customFormat="1" ht="14.4" customHeight="1">
      <c r="B32" s="29"/>
      <c r="F32" s="32" t="s">
        <v>36</v>
      </c>
      <c r="I32" s="32" t="s">
        <v>35</v>
      </c>
      <c r="J32" s="32" t="s">
        <v>37</v>
      </c>
      <c r="L32" s="29"/>
    </row>
    <row r="33" spans="2:12" s="1" customFormat="1" ht="14.4" customHeight="1">
      <c r="B33" s="29"/>
      <c r="D33" s="52" t="s">
        <v>38</v>
      </c>
      <c r="E33" s="24" t="s">
        <v>39</v>
      </c>
      <c r="F33" s="88">
        <f>ROUND((SUM(BE122:BE204)),  2)</f>
        <v>0</v>
      </c>
      <c r="I33" s="89">
        <v>0.21</v>
      </c>
      <c r="J33" s="88">
        <f>ROUND(((SUM(BE122:BE204))*I33),  2)</f>
        <v>0</v>
      </c>
      <c r="L33" s="29"/>
    </row>
    <row r="34" spans="2:12" s="1" customFormat="1" ht="14.4" customHeight="1">
      <c r="B34" s="29"/>
      <c r="E34" s="24" t="s">
        <v>40</v>
      </c>
      <c r="F34" s="88">
        <f>ROUND((SUM(BF122:BF204)),  2)</f>
        <v>0</v>
      </c>
      <c r="I34" s="89">
        <v>0.12</v>
      </c>
      <c r="J34" s="88">
        <f>ROUND(((SUM(BF122:BF204))*I34),  2)</f>
        <v>0</v>
      </c>
      <c r="L34" s="29"/>
    </row>
    <row r="35" spans="2:12" s="1" customFormat="1" ht="14.4" hidden="1" customHeight="1">
      <c r="B35" s="29"/>
      <c r="E35" s="24" t="s">
        <v>41</v>
      </c>
      <c r="F35" s="88">
        <f>ROUND((SUM(BG122:BG204)),  2)</f>
        <v>0</v>
      </c>
      <c r="I35" s="89">
        <v>0.21</v>
      </c>
      <c r="J35" s="88">
        <f>0</f>
        <v>0</v>
      </c>
      <c r="L35" s="29"/>
    </row>
    <row r="36" spans="2:12" s="1" customFormat="1" ht="14.4" hidden="1" customHeight="1">
      <c r="B36" s="29"/>
      <c r="E36" s="24" t="s">
        <v>42</v>
      </c>
      <c r="F36" s="88">
        <f>ROUND((SUM(BH122:BH204)),  2)</f>
        <v>0</v>
      </c>
      <c r="I36" s="89">
        <v>0.12</v>
      </c>
      <c r="J36" s="88">
        <f>0</f>
        <v>0</v>
      </c>
      <c r="L36" s="29"/>
    </row>
    <row r="37" spans="2:12" s="1" customFormat="1" ht="14.4" hidden="1" customHeight="1">
      <c r="B37" s="29"/>
      <c r="E37" s="24" t="s">
        <v>43</v>
      </c>
      <c r="F37" s="88">
        <f>ROUND((SUM(BI122:BI204)),  2)</f>
        <v>0</v>
      </c>
      <c r="I37" s="89">
        <v>0</v>
      </c>
      <c r="J37" s="88">
        <f>0</f>
        <v>0</v>
      </c>
      <c r="L37" s="29"/>
    </row>
    <row r="38" spans="2:12" s="1" customFormat="1" ht="6.9" customHeight="1">
      <c r="B38" s="29"/>
      <c r="L38" s="29"/>
    </row>
    <row r="39" spans="2:12" s="1" customFormat="1" ht="25.35" customHeight="1">
      <c r="B39" s="29"/>
      <c r="C39" s="90"/>
      <c r="D39" s="91" t="s">
        <v>44</v>
      </c>
      <c r="E39" s="54"/>
      <c r="F39" s="54"/>
      <c r="G39" s="92" t="s">
        <v>45</v>
      </c>
      <c r="H39" s="93" t="s">
        <v>46</v>
      </c>
      <c r="I39" s="54"/>
      <c r="J39" s="94">
        <f>SUM(J30:J37)</f>
        <v>0</v>
      </c>
      <c r="K39" s="95"/>
      <c r="L39" s="29"/>
    </row>
    <row r="40" spans="2:12" s="1" customFormat="1" ht="14.4" customHeight="1">
      <c r="B40" s="29"/>
      <c r="L40" s="29"/>
    </row>
    <row r="41" spans="2:12" ht="14.4" customHeight="1">
      <c r="B41" s="17"/>
      <c r="L41" s="17"/>
    </row>
    <row r="42" spans="2:12" ht="14.4" customHeight="1">
      <c r="B42" s="17"/>
      <c r="L42" s="17"/>
    </row>
    <row r="43" spans="2:12" ht="14.4" customHeight="1">
      <c r="B43" s="17"/>
      <c r="L43" s="17"/>
    </row>
    <row r="44" spans="2:12" ht="14.4" customHeight="1">
      <c r="B44" s="17"/>
      <c r="L44" s="17"/>
    </row>
    <row r="45" spans="2:12" ht="14.4" customHeight="1">
      <c r="B45" s="17"/>
      <c r="L45" s="17"/>
    </row>
    <row r="46" spans="2:12" ht="14.4" customHeight="1">
      <c r="B46" s="17"/>
      <c r="L46" s="17"/>
    </row>
    <row r="47" spans="2:12" ht="14.4" customHeight="1">
      <c r="B47" s="17"/>
      <c r="L47" s="17"/>
    </row>
    <row r="48" spans="2:12" ht="14.4" customHeight="1">
      <c r="B48" s="17"/>
      <c r="L48" s="17"/>
    </row>
    <row r="49" spans="2:12" ht="14.4" customHeight="1">
      <c r="B49" s="17"/>
      <c r="L49" s="17"/>
    </row>
    <row r="50" spans="2:12" s="1" customFormat="1" ht="14.4" customHeight="1">
      <c r="B50" s="29"/>
      <c r="D50" s="38" t="s">
        <v>47</v>
      </c>
      <c r="E50" s="39"/>
      <c r="F50" s="39"/>
      <c r="G50" s="38" t="s">
        <v>48</v>
      </c>
      <c r="H50" s="39"/>
      <c r="I50" s="39"/>
      <c r="J50" s="39"/>
      <c r="K50" s="39"/>
      <c r="L50" s="29"/>
    </row>
    <row r="51" spans="2:12" ht="10.199999999999999">
      <c r="B51" s="17"/>
      <c r="L51" s="17"/>
    </row>
    <row r="52" spans="2:12" ht="10.199999999999999">
      <c r="B52" s="17"/>
      <c r="L52" s="17"/>
    </row>
    <row r="53" spans="2:12" ht="10.199999999999999">
      <c r="B53" s="17"/>
      <c r="L53" s="17"/>
    </row>
    <row r="54" spans="2:12" ht="10.199999999999999">
      <c r="B54" s="17"/>
      <c r="L54" s="17"/>
    </row>
    <row r="55" spans="2:12" ht="10.199999999999999">
      <c r="B55" s="17"/>
      <c r="L55" s="17"/>
    </row>
    <row r="56" spans="2:12" ht="10.199999999999999">
      <c r="B56" s="17"/>
      <c r="L56" s="17"/>
    </row>
    <row r="57" spans="2:12" ht="10.199999999999999">
      <c r="B57" s="17"/>
      <c r="L57" s="17"/>
    </row>
    <row r="58" spans="2:12" ht="10.199999999999999">
      <c r="B58" s="17"/>
      <c r="L58" s="17"/>
    </row>
    <row r="59" spans="2:12" ht="10.199999999999999">
      <c r="B59" s="17"/>
      <c r="L59" s="17"/>
    </row>
    <row r="60" spans="2:12" ht="10.199999999999999">
      <c r="B60" s="17"/>
      <c r="L60" s="17"/>
    </row>
    <row r="61" spans="2:12" s="1" customFormat="1" ht="13.2">
      <c r="B61" s="29"/>
      <c r="D61" s="40" t="s">
        <v>49</v>
      </c>
      <c r="E61" s="31"/>
      <c r="F61" s="96" t="s">
        <v>50</v>
      </c>
      <c r="G61" s="40" t="s">
        <v>49</v>
      </c>
      <c r="H61" s="31"/>
      <c r="I61" s="31"/>
      <c r="J61" s="97" t="s">
        <v>50</v>
      </c>
      <c r="K61" s="31"/>
      <c r="L61" s="29"/>
    </row>
    <row r="62" spans="2:12" ht="10.199999999999999">
      <c r="B62" s="17"/>
      <c r="L62" s="17"/>
    </row>
    <row r="63" spans="2:12" ht="10.199999999999999">
      <c r="B63" s="17"/>
      <c r="L63" s="17"/>
    </row>
    <row r="64" spans="2:12" ht="10.199999999999999">
      <c r="B64" s="17"/>
      <c r="L64" s="17"/>
    </row>
    <row r="65" spans="2:12" s="1" customFormat="1" ht="13.2">
      <c r="B65" s="29"/>
      <c r="D65" s="38" t="s">
        <v>51</v>
      </c>
      <c r="E65" s="39"/>
      <c r="F65" s="39"/>
      <c r="G65" s="38" t="s">
        <v>52</v>
      </c>
      <c r="H65" s="39"/>
      <c r="I65" s="39"/>
      <c r="J65" s="39"/>
      <c r="K65" s="39"/>
      <c r="L65" s="29"/>
    </row>
    <row r="66" spans="2:12" ht="10.199999999999999">
      <c r="B66" s="17"/>
      <c r="L66" s="17"/>
    </row>
    <row r="67" spans="2:12" ht="10.199999999999999">
      <c r="B67" s="17"/>
      <c r="L67" s="17"/>
    </row>
    <row r="68" spans="2:12" ht="10.199999999999999">
      <c r="B68" s="17"/>
      <c r="L68" s="17"/>
    </row>
    <row r="69" spans="2:12" ht="10.199999999999999">
      <c r="B69" s="17"/>
      <c r="L69" s="17"/>
    </row>
    <row r="70" spans="2:12" ht="10.199999999999999">
      <c r="B70" s="17"/>
      <c r="L70" s="17"/>
    </row>
    <row r="71" spans="2:12" ht="10.199999999999999">
      <c r="B71" s="17"/>
      <c r="L71" s="17"/>
    </row>
    <row r="72" spans="2:12" ht="10.199999999999999">
      <c r="B72" s="17"/>
      <c r="L72" s="17"/>
    </row>
    <row r="73" spans="2:12" ht="10.199999999999999">
      <c r="B73" s="17"/>
      <c r="L73" s="17"/>
    </row>
    <row r="74" spans="2:12" ht="10.199999999999999">
      <c r="B74" s="17"/>
      <c r="L74" s="17"/>
    </row>
    <row r="75" spans="2:12" ht="10.199999999999999">
      <c r="B75" s="17"/>
      <c r="L75" s="17"/>
    </row>
    <row r="76" spans="2:12" s="1" customFormat="1" ht="13.2">
      <c r="B76" s="29"/>
      <c r="D76" s="40" t="s">
        <v>49</v>
      </c>
      <c r="E76" s="31"/>
      <c r="F76" s="96" t="s">
        <v>50</v>
      </c>
      <c r="G76" s="40" t="s">
        <v>49</v>
      </c>
      <c r="H76" s="31"/>
      <c r="I76" s="31"/>
      <c r="J76" s="97" t="s">
        <v>50</v>
      </c>
      <c r="K76" s="31"/>
      <c r="L76" s="29"/>
    </row>
    <row r="77" spans="2:12" s="1" customFormat="1" ht="14.4" customHeight="1"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29"/>
    </row>
    <row r="81" spans="2:47" s="1" customFormat="1" ht="6.9" customHeight="1"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29"/>
    </row>
    <row r="82" spans="2:47" s="1" customFormat="1" ht="24.9" customHeight="1">
      <c r="B82" s="29"/>
      <c r="C82" s="18" t="s">
        <v>109</v>
      </c>
      <c r="L82" s="29"/>
    </row>
    <row r="83" spans="2:47" s="1" customFormat="1" ht="6.9" customHeight="1">
      <c r="B83" s="29"/>
      <c r="L83" s="29"/>
    </row>
    <row r="84" spans="2:47" s="1" customFormat="1" ht="12" customHeight="1">
      <c r="B84" s="29"/>
      <c r="C84" s="24" t="s">
        <v>16</v>
      </c>
      <c r="L84" s="29"/>
    </row>
    <row r="85" spans="2:47" s="1" customFormat="1" ht="16.5" customHeight="1">
      <c r="B85" s="29"/>
      <c r="E85" s="208" t="str">
        <f>E7</f>
        <v>Chodník v ulici Blanická</v>
      </c>
      <c r="F85" s="209"/>
      <c r="G85" s="209"/>
      <c r="H85" s="209"/>
      <c r="L85" s="29"/>
    </row>
    <row r="86" spans="2:47" s="1" customFormat="1" ht="12" customHeight="1">
      <c r="B86" s="29"/>
      <c r="C86" s="24" t="s">
        <v>107</v>
      </c>
      <c r="L86" s="29"/>
    </row>
    <row r="87" spans="2:47" s="1" customFormat="1" ht="30" customHeight="1">
      <c r="B87" s="29"/>
      <c r="E87" s="170" t="str">
        <f>E9</f>
        <v>202503105 - SO 101.5 Přístupové komunikace a parkoviště mimo hlavní těleso chodníku ulice Blanická</v>
      </c>
      <c r="F87" s="210"/>
      <c r="G87" s="210"/>
      <c r="H87" s="210"/>
      <c r="L87" s="29"/>
    </row>
    <row r="88" spans="2:47" s="1" customFormat="1" ht="6.9" customHeight="1">
      <c r="B88" s="29"/>
      <c r="L88" s="29"/>
    </row>
    <row r="89" spans="2:47" s="1" customFormat="1" ht="12" customHeight="1">
      <c r="B89" s="29"/>
      <c r="C89" s="24" t="s">
        <v>20</v>
      </c>
      <c r="F89" s="22" t="str">
        <f>F12</f>
        <v>Milevsko</v>
      </c>
      <c r="I89" s="24" t="s">
        <v>22</v>
      </c>
      <c r="J89" s="49" t="str">
        <f>IF(J12="","",J12)</f>
        <v>26. 3. 2025</v>
      </c>
      <c r="L89" s="29"/>
    </row>
    <row r="90" spans="2:47" s="1" customFormat="1" ht="6.9" customHeight="1">
      <c r="B90" s="29"/>
      <c r="L90" s="29"/>
    </row>
    <row r="91" spans="2:47" s="1" customFormat="1" ht="15.15" customHeight="1">
      <c r="B91" s="29"/>
      <c r="C91" s="24" t="s">
        <v>24</v>
      </c>
      <c r="F91" s="22" t="str">
        <f>E15</f>
        <v xml:space="preserve"> </v>
      </c>
      <c r="I91" s="24" t="s">
        <v>30</v>
      </c>
      <c r="J91" s="27" t="str">
        <f>E21</f>
        <v xml:space="preserve"> </v>
      </c>
      <c r="L91" s="29"/>
    </row>
    <row r="92" spans="2:47" s="1" customFormat="1" ht="15.15" customHeight="1">
      <c r="B92" s="29"/>
      <c r="C92" s="24" t="s">
        <v>28</v>
      </c>
      <c r="F92" s="22" t="str">
        <f>IF(E18="","",E18)</f>
        <v>Vyplň údaj</v>
      </c>
      <c r="I92" s="24" t="s">
        <v>32</v>
      </c>
      <c r="J92" s="27" t="str">
        <f>E24</f>
        <v xml:space="preserve"> </v>
      </c>
      <c r="L92" s="29"/>
    </row>
    <row r="93" spans="2:47" s="1" customFormat="1" ht="10.35" customHeight="1">
      <c r="B93" s="29"/>
      <c r="L93" s="29"/>
    </row>
    <row r="94" spans="2:47" s="1" customFormat="1" ht="29.25" customHeight="1">
      <c r="B94" s="29"/>
      <c r="C94" s="98" t="s">
        <v>110</v>
      </c>
      <c r="D94" s="90"/>
      <c r="E94" s="90"/>
      <c r="F94" s="90"/>
      <c r="G94" s="90"/>
      <c r="H94" s="90"/>
      <c r="I94" s="90"/>
      <c r="J94" s="99" t="s">
        <v>111</v>
      </c>
      <c r="K94" s="90"/>
      <c r="L94" s="29"/>
    </row>
    <row r="95" spans="2:47" s="1" customFormat="1" ht="10.35" customHeight="1">
      <c r="B95" s="29"/>
      <c r="L95" s="29"/>
    </row>
    <row r="96" spans="2:47" s="1" customFormat="1" ht="22.8" customHeight="1">
      <c r="B96" s="29"/>
      <c r="C96" s="100" t="s">
        <v>112</v>
      </c>
      <c r="J96" s="63">
        <f>J122</f>
        <v>0</v>
      </c>
      <c r="L96" s="29"/>
      <c r="AU96" s="14" t="s">
        <v>113</v>
      </c>
    </row>
    <row r="97" spans="2:12" s="8" customFormat="1" ht="24.9" customHeight="1">
      <c r="B97" s="101"/>
      <c r="D97" s="102" t="s">
        <v>114</v>
      </c>
      <c r="E97" s="103"/>
      <c r="F97" s="103"/>
      <c r="G97" s="103"/>
      <c r="H97" s="103"/>
      <c r="I97" s="103"/>
      <c r="J97" s="104">
        <f>J123</f>
        <v>0</v>
      </c>
      <c r="L97" s="101"/>
    </row>
    <row r="98" spans="2:12" s="9" customFormat="1" ht="19.95" customHeight="1">
      <c r="B98" s="105"/>
      <c r="D98" s="106" t="s">
        <v>115</v>
      </c>
      <c r="E98" s="107"/>
      <c r="F98" s="107"/>
      <c r="G98" s="107"/>
      <c r="H98" s="107"/>
      <c r="I98" s="107"/>
      <c r="J98" s="108">
        <f>J124</f>
        <v>0</v>
      </c>
      <c r="L98" s="105"/>
    </row>
    <row r="99" spans="2:12" s="9" customFormat="1" ht="19.95" customHeight="1">
      <c r="B99" s="105"/>
      <c r="D99" s="106" t="s">
        <v>119</v>
      </c>
      <c r="E99" s="107"/>
      <c r="F99" s="107"/>
      <c r="G99" s="107"/>
      <c r="H99" s="107"/>
      <c r="I99" s="107"/>
      <c r="J99" s="108">
        <f>J146</f>
        <v>0</v>
      </c>
      <c r="L99" s="105"/>
    </row>
    <row r="100" spans="2:12" s="9" customFormat="1" ht="19.95" customHeight="1">
      <c r="B100" s="105"/>
      <c r="D100" s="106" t="s">
        <v>120</v>
      </c>
      <c r="E100" s="107"/>
      <c r="F100" s="107"/>
      <c r="G100" s="107"/>
      <c r="H100" s="107"/>
      <c r="I100" s="107"/>
      <c r="J100" s="108">
        <f>J167</f>
        <v>0</v>
      </c>
      <c r="L100" s="105"/>
    </row>
    <row r="101" spans="2:12" s="9" customFormat="1" ht="19.95" customHeight="1">
      <c r="B101" s="105"/>
      <c r="D101" s="106" t="s">
        <v>121</v>
      </c>
      <c r="E101" s="107"/>
      <c r="F101" s="107"/>
      <c r="G101" s="107"/>
      <c r="H101" s="107"/>
      <c r="I101" s="107"/>
      <c r="J101" s="108">
        <f>J191</f>
        <v>0</v>
      </c>
      <c r="L101" s="105"/>
    </row>
    <row r="102" spans="2:12" s="9" customFormat="1" ht="19.95" customHeight="1">
      <c r="B102" s="105"/>
      <c r="D102" s="106" t="s">
        <v>122</v>
      </c>
      <c r="E102" s="107"/>
      <c r="F102" s="107"/>
      <c r="G102" s="107"/>
      <c r="H102" s="107"/>
      <c r="I102" s="107"/>
      <c r="J102" s="108">
        <f>J202</f>
        <v>0</v>
      </c>
      <c r="L102" s="105"/>
    </row>
    <row r="103" spans="2:12" s="1" customFormat="1" ht="21.75" customHeight="1">
      <c r="B103" s="29"/>
      <c r="L103" s="29"/>
    </row>
    <row r="104" spans="2:12" s="1" customFormat="1" ht="6.9" customHeight="1">
      <c r="B104" s="41"/>
      <c r="C104" s="42"/>
      <c r="D104" s="42"/>
      <c r="E104" s="42"/>
      <c r="F104" s="42"/>
      <c r="G104" s="42"/>
      <c r="H104" s="42"/>
      <c r="I104" s="42"/>
      <c r="J104" s="42"/>
      <c r="K104" s="42"/>
      <c r="L104" s="29"/>
    </row>
    <row r="108" spans="2:12" s="1" customFormat="1" ht="6.9" customHeight="1">
      <c r="B108" s="43"/>
      <c r="C108" s="44"/>
      <c r="D108" s="44"/>
      <c r="E108" s="44"/>
      <c r="F108" s="44"/>
      <c r="G108" s="44"/>
      <c r="H108" s="44"/>
      <c r="I108" s="44"/>
      <c r="J108" s="44"/>
      <c r="K108" s="44"/>
      <c r="L108" s="29"/>
    </row>
    <row r="109" spans="2:12" s="1" customFormat="1" ht="24.9" customHeight="1">
      <c r="B109" s="29"/>
      <c r="C109" s="18" t="s">
        <v>123</v>
      </c>
      <c r="L109" s="29"/>
    </row>
    <row r="110" spans="2:12" s="1" customFormat="1" ht="6.9" customHeight="1">
      <c r="B110" s="29"/>
      <c r="L110" s="29"/>
    </row>
    <row r="111" spans="2:12" s="1" customFormat="1" ht="12" customHeight="1">
      <c r="B111" s="29"/>
      <c r="C111" s="24" t="s">
        <v>16</v>
      </c>
      <c r="L111" s="29"/>
    </row>
    <row r="112" spans="2:12" s="1" customFormat="1" ht="16.5" customHeight="1">
      <c r="B112" s="29"/>
      <c r="E112" s="208" t="str">
        <f>E7</f>
        <v>Chodník v ulici Blanická</v>
      </c>
      <c r="F112" s="209"/>
      <c r="G112" s="209"/>
      <c r="H112" s="209"/>
      <c r="L112" s="29"/>
    </row>
    <row r="113" spans="2:65" s="1" customFormat="1" ht="12" customHeight="1">
      <c r="B113" s="29"/>
      <c r="C113" s="24" t="s">
        <v>107</v>
      </c>
      <c r="L113" s="29"/>
    </row>
    <row r="114" spans="2:65" s="1" customFormat="1" ht="30" customHeight="1">
      <c r="B114" s="29"/>
      <c r="E114" s="170" t="str">
        <f>E9</f>
        <v>202503105 - SO 101.5 Přístupové komunikace a parkoviště mimo hlavní těleso chodníku ulice Blanická</v>
      </c>
      <c r="F114" s="210"/>
      <c r="G114" s="210"/>
      <c r="H114" s="210"/>
      <c r="L114" s="29"/>
    </row>
    <row r="115" spans="2:65" s="1" customFormat="1" ht="6.9" customHeight="1">
      <c r="B115" s="29"/>
      <c r="L115" s="29"/>
    </row>
    <row r="116" spans="2:65" s="1" customFormat="1" ht="12" customHeight="1">
      <c r="B116" s="29"/>
      <c r="C116" s="24" t="s">
        <v>20</v>
      </c>
      <c r="F116" s="22" t="str">
        <f>F12</f>
        <v>Milevsko</v>
      </c>
      <c r="I116" s="24" t="s">
        <v>22</v>
      </c>
      <c r="J116" s="49" t="str">
        <f>IF(J12="","",J12)</f>
        <v>26. 3. 2025</v>
      </c>
      <c r="L116" s="29"/>
    </row>
    <row r="117" spans="2:65" s="1" customFormat="1" ht="6.9" customHeight="1">
      <c r="B117" s="29"/>
      <c r="L117" s="29"/>
    </row>
    <row r="118" spans="2:65" s="1" customFormat="1" ht="15.15" customHeight="1">
      <c r="B118" s="29"/>
      <c r="C118" s="24" t="s">
        <v>24</v>
      </c>
      <c r="F118" s="22" t="str">
        <f>E15</f>
        <v xml:space="preserve"> </v>
      </c>
      <c r="I118" s="24" t="s">
        <v>30</v>
      </c>
      <c r="J118" s="27" t="str">
        <f>E21</f>
        <v xml:space="preserve"> </v>
      </c>
      <c r="L118" s="29"/>
    </row>
    <row r="119" spans="2:65" s="1" customFormat="1" ht="15.15" customHeight="1">
      <c r="B119" s="29"/>
      <c r="C119" s="24" t="s">
        <v>28</v>
      </c>
      <c r="F119" s="22" t="str">
        <f>IF(E18="","",E18)</f>
        <v>Vyplň údaj</v>
      </c>
      <c r="I119" s="24" t="s">
        <v>32</v>
      </c>
      <c r="J119" s="27" t="str">
        <f>E24</f>
        <v xml:space="preserve"> </v>
      </c>
      <c r="L119" s="29"/>
    </row>
    <row r="120" spans="2:65" s="1" customFormat="1" ht="10.35" customHeight="1">
      <c r="B120" s="29"/>
      <c r="L120" s="29"/>
    </row>
    <row r="121" spans="2:65" s="10" customFormat="1" ht="29.25" customHeight="1">
      <c r="B121" s="109"/>
      <c r="C121" s="110" t="s">
        <v>124</v>
      </c>
      <c r="D121" s="111" t="s">
        <v>59</v>
      </c>
      <c r="E121" s="111" t="s">
        <v>55</v>
      </c>
      <c r="F121" s="111" t="s">
        <v>56</v>
      </c>
      <c r="G121" s="111" t="s">
        <v>125</v>
      </c>
      <c r="H121" s="111" t="s">
        <v>126</v>
      </c>
      <c r="I121" s="111" t="s">
        <v>127</v>
      </c>
      <c r="J121" s="111" t="s">
        <v>111</v>
      </c>
      <c r="K121" s="112" t="s">
        <v>128</v>
      </c>
      <c r="L121" s="109"/>
      <c r="M121" s="56" t="s">
        <v>1</v>
      </c>
      <c r="N121" s="57" t="s">
        <v>38</v>
      </c>
      <c r="O121" s="57" t="s">
        <v>129</v>
      </c>
      <c r="P121" s="57" t="s">
        <v>130</v>
      </c>
      <c r="Q121" s="57" t="s">
        <v>131</v>
      </c>
      <c r="R121" s="57" t="s">
        <v>132</v>
      </c>
      <c r="S121" s="57" t="s">
        <v>133</v>
      </c>
      <c r="T121" s="58" t="s">
        <v>134</v>
      </c>
    </row>
    <row r="122" spans="2:65" s="1" customFormat="1" ht="22.8" customHeight="1">
      <c r="B122" s="29"/>
      <c r="C122" s="61" t="s">
        <v>135</v>
      </c>
      <c r="J122" s="113">
        <f>BK122</f>
        <v>0</v>
      </c>
      <c r="L122" s="29"/>
      <c r="M122" s="59"/>
      <c r="N122" s="50"/>
      <c r="O122" s="50"/>
      <c r="P122" s="114">
        <f>P123</f>
        <v>0</v>
      </c>
      <c r="Q122" s="50"/>
      <c r="R122" s="114">
        <f>R123</f>
        <v>215.6871098</v>
      </c>
      <c r="S122" s="50"/>
      <c r="T122" s="115">
        <f>T123</f>
        <v>57.376000000000005</v>
      </c>
      <c r="AT122" s="14" t="s">
        <v>73</v>
      </c>
      <c r="AU122" s="14" t="s">
        <v>113</v>
      </c>
      <c r="BK122" s="116">
        <f>BK123</f>
        <v>0</v>
      </c>
    </row>
    <row r="123" spans="2:65" s="11" customFormat="1" ht="25.95" customHeight="1">
      <c r="B123" s="117"/>
      <c r="D123" s="118" t="s">
        <v>73</v>
      </c>
      <c r="E123" s="119" t="s">
        <v>136</v>
      </c>
      <c r="F123" s="119" t="s">
        <v>137</v>
      </c>
      <c r="I123" s="120"/>
      <c r="J123" s="121">
        <f>BK123</f>
        <v>0</v>
      </c>
      <c r="L123" s="117"/>
      <c r="M123" s="122"/>
      <c r="P123" s="123">
        <f>P124+P146+P167+P191+P202</f>
        <v>0</v>
      </c>
      <c r="R123" s="123">
        <f>R124+R146+R167+R191+R202</f>
        <v>215.6871098</v>
      </c>
      <c r="T123" s="124">
        <f>T124+T146+T167+T191+T202</f>
        <v>57.376000000000005</v>
      </c>
      <c r="AR123" s="118" t="s">
        <v>82</v>
      </c>
      <c r="AT123" s="125" t="s">
        <v>73</v>
      </c>
      <c r="AU123" s="125" t="s">
        <v>74</v>
      </c>
      <c r="AY123" s="118" t="s">
        <v>138</v>
      </c>
      <c r="BK123" s="126">
        <f>BK124+BK146+BK167+BK191+BK202</f>
        <v>0</v>
      </c>
    </row>
    <row r="124" spans="2:65" s="11" customFormat="1" ht="22.8" customHeight="1">
      <c r="B124" s="117"/>
      <c r="D124" s="118" t="s">
        <v>73</v>
      </c>
      <c r="E124" s="127" t="s">
        <v>82</v>
      </c>
      <c r="F124" s="127" t="s">
        <v>139</v>
      </c>
      <c r="I124" s="120"/>
      <c r="J124" s="128">
        <f>BK124</f>
        <v>0</v>
      </c>
      <c r="L124" s="117"/>
      <c r="M124" s="122"/>
      <c r="P124" s="123">
        <f>SUM(P125:P145)</f>
        <v>0</v>
      </c>
      <c r="R124" s="123">
        <f>SUM(R125:R145)</f>
        <v>0</v>
      </c>
      <c r="T124" s="124">
        <f>SUM(T125:T145)</f>
        <v>57.376000000000005</v>
      </c>
      <c r="AR124" s="118" t="s">
        <v>82</v>
      </c>
      <c r="AT124" s="125" t="s">
        <v>73</v>
      </c>
      <c r="AU124" s="125" t="s">
        <v>82</v>
      </c>
      <c r="AY124" s="118" t="s">
        <v>138</v>
      </c>
      <c r="BK124" s="126">
        <f>SUM(BK125:BK145)</f>
        <v>0</v>
      </c>
    </row>
    <row r="125" spans="2:65" s="1" customFormat="1" ht="33" customHeight="1">
      <c r="B125" s="29"/>
      <c r="C125" s="129" t="s">
        <v>82</v>
      </c>
      <c r="D125" s="129" t="s">
        <v>140</v>
      </c>
      <c r="E125" s="130" t="s">
        <v>733</v>
      </c>
      <c r="F125" s="131" t="s">
        <v>734</v>
      </c>
      <c r="G125" s="132" t="s">
        <v>143</v>
      </c>
      <c r="H125" s="133">
        <v>130.4</v>
      </c>
      <c r="I125" s="134"/>
      <c r="J125" s="135">
        <f>ROUND(I125*H125,2)</f>
        <v>0</v>
      </c>
      <c r="K125" s="131" t="s">
        <v>144</v>
      </c>
      <c r="L125" s="29"/>
      <c r="M125" s="136" t="s">
        <v>1</v>
      </c>
      <c r="N125" s="137" t="s">
        <v>39</v>
      </c>
      <c r="P125" s="138">
        <f>O125*H125</f>
        <v>0</v>
      </c>
      <c r="Q125" s="138">
        <v>0</v>
      </c>
      <c r="R125" s="138">
        <f>Q125*H125</f>
        <v>0</v>
      </c>
      <c r="S125" s="138">
        <v>0.44</v>
      </c>
      <c r="T125" s="139">
        <f>S125*H125</f>
        <v>57.376000000000005</v>
      </c>
      <c r="AR125" s="140" t="s">
        <v>145</v>
      </c>
      <c r="AT125" s="140" t="s">
        <v>140</v>
      </c>
      <c r="AU125" s="140" t="s">
        <v>84</v>
      </c>
      <c r="AY125" s="14" t="s">
        <v>138</v>
      </c>
      <c r="BE125" s="141">
        <f>IF(N125="základní",J125,0)</f>
        <v>0</v>
      </c>
      <c r="BF125" s="141">
        <f>IF(N125="snížená",J125,0)</f>
        <v>0</v>
      </c>
      <c r="BG125" s="141">
        <f>IF(N125="zákl. přenesená",J125,0)</f>
        <v>0</v>
      </c>
      <c r="BH125" s="141">
        <f>IF(N125="sníž. přenesená",J125,0)</f>
        <v>0</v>
      </c>
      <c r="BI125" s="141">
        <f>IF(N125="nulová",J125,0)</f>
        <v>0</v>
      </c>
      <c r="BJ125" s="14" t="s">
        <v>82</v>
      </c>
      <c r="BK125" s="141">
        <f>ROUND(I125*H125,2)</f>
        <v>0</v>
      </c>
      <c r="BL125" s="14" t="s">
        <v>145</v>
      </c>
      <c r="BM125" s="140" t="s">
        <v>735</v>
      </c>
    </row>
    <row r="126" spans="2:65" s="1" customFormat="1" ht="48">
      <c r="B126" s="29"/>
      <c r="D126" s="142" t="s">
        <v>147</v>
      </c>
      <c r="F126" s="143" t="s">
        <v>736</v>
      </c>
      <c r="I126" s="144"/>
      <c r="L126" s="29"/>
      <c r="M126" s="145"/>
      <c r="T126" s="53"/>
      <c r="AT126" s="14" t="s">
        <v>147</v>
      </c>
      <c r="AU126" s="14" t="s">
        <v>84</v>
      </c>
    </row>
    <row r="127" spans="2:65" s="12" customFormat="1" ht="10.199999999999999">
      <c r="B127" s="147"/>
      <c r="D127" s="142" t="s">
        <v>151</v>
      </c>
      <c r="E127" s="148" t="s">
        <v>1</v>
      </c>
      <c r="F127" s="149" t="s">
        <v>737</v>
      </c>
      <c r="H127" s="150">
        <v>130.4</v>
      </c>
      <c r="I127" s="151"/>
      <c r="L127" s="147"/>
      <c r="M127" s="152"/>
      <c r="T127" s="153"/>
      <c r="AT127" s="148" t="s">
        <v>151</v>
      </c>
      <c r="AU127" s="148" t="s">
        <v>84</v>
      </c>
      <c r="AV127" s="12" t="s">
        <v>84</v>
      </c>
      <c r="AW127" s="12" t="s">
        <v>31</v>
      </c>
      <c r="AX127" s="12" t="s">
        <v>82</v>
      </c>
      <c r="AY127" s="148" t="s">
        <v>138</v>
      </c>
    </row>
    <row r="128" spans="2:65" s="1" customFormat="1" ht="33" customHeight="1">
      <c r="B128" s="29"/>
      <c r="C128" s="129" t="s">
        <v>84</v>
      </c>
      <c r="D128" s="129" t="s">
        <v>140</v>
      </c>
      <c r="E128" s="130" t="s">
        <v>173</v>
      </c>
      <c r="F128" s="131" t="s">
        <v>174</v>
      </c>
      <c r="G128" s="132" t="s">
        <v>175</v>
      </c>
      <c r="H128" s="133">
        <v>91.593999999999994</v>
      </c>
      <c r="I128" s="134"/>
      <c r="J128" s="135">
        <f>ROUND(I128*H128,2)</f>
        <v>0</v>
      </c>
      <c r="K128" s="131" t="s">
        <v>144</v>
      </c>
      <c r="L128" s="29"/>
      <c r="M128" s="136" t="s">
        <v>1</v>
      </c>
      <c r="N128" s="137" t="s">
        <v>39</v>
      </c>
      <c r="P128" s="138">
        <f>O128*H128</f>
        <v>0</v>
      </c>
      <c r="Q128" s="138">
        <v>0</v>
      </c>
      <c r="R128" s="138">
        <f>Q128*H128</f>
        <v>0</v>
      </c>
      <c r="S128" s="138">
        <v>0</v>
      </c>
      <c r="T128" s="139">
        <f>S128*H128</f>
        <v>0</v>
      </c>
      <c r="AR128" s="140" t="s">
        <v>145</v>
      </c>
      <c r="AT128" s="140" t="s">
        <v>140</v>
      </c>
      <c r="AU128" s="140" t="s">
        <v>84</v>
      </c>
      <c r="AY128" s="14" t="s">
        <v>138</v>
      </c>
      <c r="BE128" s="141">
        <f>IF(N128="základní",J128,0)</f>
        <v>0</v>
      </c>
      <c r="BF128" s="141">
        <f>IF(N128="snížená",J128,0)</f>
        <v>0</v>
      </c>
      <c r="BG128" s="141">
        <f>IF(N128="zákl. přenesená",J128,0)</f>
        <v>0</v>
      </c>
      <c r="BH128" s="141">
        <f>IF(N128="sníž. přenesená",J128,0)</f>
        <v>0</v>
      </c>
      <c r="BI128" s="141">
        <f>IF(N128="nulová",J128,0)</f>
        <v>0</v>
      </c>
      <c r="BJ128" s="14" t="s">
        <v>82</v>
      </c>
      <c r="BK128" s="141">
        <f>ROUND(I128*H128,2)</f>
        <v>0</v>
      </c>
      <c r="BL128" s="14" t="s">
        <v>145</v>
      </c>
      <c r="BM128" s="140" t="s">
        <v>738</v>
      </c>
    </row>
    <row r="129" spans="2:65" s="1" customFormat="1" ht="19.2">
      <c r="B129" s="29"/>
      <c r="D129" s="142" t="s">
        <v>147</v>
      </c>
      <c r="F129" s="143" t="s">
        <v>177</v>
      </c>
      <c r="I129" s="144"/>
      <c r="L129" s="29"/>
      <c r="M129" s="145"/>
      <c r="T129" s="53"/>
      <c r="AT129" s="14" t="s">
        <v>147</v>
      </c>
      <c r="AU129" s="14" t="s">
        <v>84</v>
      </c>
    </row>
    <row r="130" spans="2:65" s="12" customFormat="1" ht="10.199999999999999">
      <c r="B130" s="147"/>
      <c r="D130" s="142" t="s">
        <v>151</v>
      </c>
      <c r="E130" s="148" t="s">
        <v>1</v>
      </c>
      <c r="F130" s="149" t="s">
        <v>739</v>
      </c>
      <c r="H130" s="150">
        <v>91.593999999999994</v>
      </c>
      <c r="I130" s="151"/>
      <c r="L130" s="147"/>
      <c r="M130" s="152"/>
      <c r="T130" s="153"/>
      <c r="AT130" s="148" t="s">
        <v>151</v>
      </c>
      <c r="AU130" s="148" t="s">
        <v>84</v>
      </c>
      <c r="AV130" s="12" t="s">
        <v>84</v>
      </c>
      <c r="AW130" s="12" t="s">
        <v>31</v>
      </c>
      <c r="AX130" s="12" t="s">
        <v>82</v>
      </c>
      <c r="AY130" s="148" t="s">
        <v>138</v>
      </c>
    </row>
    <row r="131" spans="2:65" s="1" customFormat="1" ht="37.799999999999997" customHeight="1">
      <c r="B131" s="29"/>
      <c r="C131" s="129" t="s">
        <v>159</v>
      </c>
      <c r="D131" s="129" t="s">
        <v>140</v>
      </c>
      <c r="E131" s="130" t="s">
        <v>180</v>
      </c>
      <c r="F131" s="131" t="s">
        <v>181</v>
      </c>
      <c r="G131" s="132" t="s">
        <v>175</v>
      </c>
      <c r="H131" s="133">
        <v>91.593999999999994</v>
      </c>
      <c r="I131" s="134"/>
      <c r="J131" s="135">
        <f>ROUND(I131*H131,2)</f>
        <v>0</v>
      </c>
      <c r="K131" s="131" t="s">
        <v>144</v>
      </c>
      <c r="L131" s="29"/>
      <c r="M131" s="136" t="s">
        <v>1</v>
      </c>
      <c r="N131" s="137" t="s">
        <v>39</v>
      </c>
      <c r="P131" s="138">
        <f>O131*H131</f>
        <v>0</v>
      </c>
      <c r="Q131" s="138">
        <v>0</v>
      </c>
      <c r="R131" s="138">
        <f>Q131*H131</f>
        <v>0</v>
      </c>
      <c r="S131" s="138">
        <v>0</v>
      </c>
      <c r="T131" s="139">
        <f>S131*H131</f>
        <v>0</v>
      </c>
      <c r="AR131" s="140" t="s">
        <v>145</v>
      </c>
      <c r="AT131" s="140" t="s">
        <v>140</v>
      </c>
      <c r="AU131" s="140" t="s">
        <v>84</v>
      </c>
      <c r="AY131" s="14" t="s">
        <v>138</v>
      </c>
      <c r="BE131" s="141">
        <f>IF(N131="základní",J131,0)</f>
        <v>0</v>
      </c>
      <c r="BF131" s="141">
        <f>IF(N131="snížená",J131,0)</f>
        <v>0</v>
      </c>
      <c r="BG131" s="141">
        <f>IF(N131="zákl. přenesená",J131,0)</f>
        <v>0</v>
      </c>
      <c r="BH131" s="141">
        <f>IF(N131="sníž. přenesená",J131,0)</f>
        <v>0</v>
      </c>
      <c r="BI131" s="141">
        <f>IF(N131="nulová",J131,0)</f>
        <v>0</v>
      </c>
      <c r="BJ131" s="14" t="s">
        <v>82</v>
      </c>
      <c r="BK131" s="141">
        <f>ROUND(I131*H131,2)</f>
        <v>0</v>
      </c>
      <c r="BL131" s="14" t="s">
        <v>145</v>
      </c>
      <c r="BM131" s="140" t="s">
        <v>740</v>
      </c>
    </row>
    <row r="132" spans="2:65" s="1" customFormat="1" ht="38.4">
      <c r="B132" s="29"/>
      <c r="D132" s="142" t="s">
        <v>147</v>
      </c>
      <c r="F132" s="143" t="s">
        <v>183</v>
      </c>
      <c r="I132" s="144"/>
      <c r="L132" s="29"/>
      <c r="M132" s="145"/>
      <c r="T132" s="53"/>
      <c r="AT132" s="14" t="s">
        <v>147</v>
      </c>
      <c r="AU132" s="14" t="s">
        <v>84</v>
      </c>
    </row>
    <row r="133" spans="2:65" s="12" customFormat="1" ht="10.199999999999999">
      <c r="B133" s="147"/>
      <c r="D133" s="142" t="s">
        <v>151</v>
      </c>
      <c r="E133" s="148" t="s">
        <v>1</v>
      </c>
      <c r="F133" s="149" t="s">
        <v>741</v>
      </c>
      <c r="H133" s="150">
        <v>91.593999999999994</v>
      </c>
      <c r="I133" s="151"/>
      <c r="L133" s="147"/>
      <c r="M133" s="152"/>
      <c r="T133" s="153"/>
      <c r="AT133" s="148" t="s">
        <v>151</v>
      </c>
      <c r="AU133" s="148" t="s">
        <v>84</v>
      </c>
      <c r="AV133" s="12" t="s">
        <v>84</v>
      </c>
      <c r="AW133" s="12" t="s">
        <v>31</v>
      </c>
      <c r="AX133" s="12" t="s">
        <v>82</v>
      </c>
      <c r="AY133" s="148" t="s">
        <v>138</v>
      </c>
    </row>
    <row r="134" spans="2:65" s="1" customFormat="1" ht="37.799999999999997" customHeight="1">
      <c r="B134" s="29"/>
      <c r="C134" s="129" t="s">
        <v>145</v>
      </c>
      <c r="D134" s="129" t="s">
        <v>140</v>
      </c>
      <c r="E134" s="130" t="s">
        <v>185</v>
      </c>
      <c r="F134" s="131" t="s">
        <v>186</v>
      </c>
      <c r="G134" s="132" t="s">
        <v>175</v>
      </c>
      <c r="H134" s="133">
        <v>183.18799999999999</v>
      </c>
      <c r="I134" s="134"/>
      <c r="J134" s="135">
        <f>ROUND(I134*H134,2)</f>
        <v>0</v>
      </c>
      <c r="K134" s="131" t="s">
        <v>144</v>
      </c>
      <c r="L134" s="29"/>
      <c r="M134" s="136" t="s">
        <v>1</v>
      </c>
      <c r="N134" s="137" t="s">
        <v>39</v>
      </c>
      <c r="P134" s="138">
        <f>O134*H134</f>
        <v>0</v>
      </c>
      <c r="Q134" s="138">
        <v>0</v>
      </c>
      <c r="R134" s="138">
        <f>Q134*H134</f>
        <v>0</v>
      </c>
      <c r="S134" s="138">
        <v>0</v>
      </c>
      <c r="T134" s="139">
        <f>S134*H134</f>
        <v>0</v>
      </c>
      <c r="AR134" s="140" t="s">
        <v>145</v>
      </c>
      <c r="AT134" s="140" t="s">
        <v>140</v>
      </c>
      <c r="AU134" s="140" t="s">
        <v>84</v>
      </c>
      <c r="AY134" s="14" t="s">
        <v>138</v>
      </c>
      <c r="BE134" s="141">
        <f>IF(N134="základní",J134,0)</f>
        <v>0</v>
      </c>
      <c r="BF134" s="141">
        <f>IF(N134="snížená",J134,0)</f>
        <v>0</v>
      </c>
      <c r="BG134" s="141">
        <f>IF(N134="zákl. přenesená",J134,0)</f>
        <v>0</v>
      </c>
      <c r="BH134" s="141">
        <f>IF(N134="sníž. přenesená",J134,0)</f>
        <v>0</v>
      </c>
      <c r="BI134" s="141">
        <f>IF(N134="nulová",J134,0)</f>
        <v>0</v>
      </c>
      <c r="BJ134" s="14" t="s">
        <v>82</v>
      </c>
      <c r="BK134" s="141">
        <f>ROUND(I134*H134,2)</f>
        <v>0</v>
      </c>
      <c r="BL134" s="14" t="s">
        <v>145</v>
      </c>
      <c r="BM134" s="140" t="s">
        <v>742</v>
      </c>
    </row>
    <row r="135" spans="2:65" s="1" customFormat="1" ht="48">
      <c r="B135" s="29"/>
      <c r="D135" s="142" t="s">
        <v>147</v>
      </c>
      <c r="F135" s="143" t="s">
        <v>188</v>
      </c>
      <c r="I135" s="144"/>
      <c r="L135" s="29"/>
      <c r="M135" s="145"/>
      <c r="T135" s="53"/>
      <c r="AT135" s="14" t="s">
        <v>147</v>
      </c>
      <c r="AU135" s="14" t="s">
        <v>84</v>
      </c>
    </row>
    <row r="136" spans="2:65" s="12" customFormat="1" ht="10.199999999999999">
      <c r="B136" s="147"/>
      <c r="D136" s="142" t="s">
        <v>151</v>
      </c>
      <c r="E136" s="148" t="s">
        <v>1</v>
      </c>
      <c r="F136" s="149" t="s">
        <v>743</v>
      </c>
      <c r="H136" s="150">
        <v>183.18799999999999</v>
      </c>
      <c r="I136" s="151"/>
      <c r="L136" s="147"/>
      <c r="M136" s="152"/>
      <c r="T136" s="153"/>
      <c r="AT136" s="148" t="s">
        <v>151</v>
      </c>
      <c r="AU136" s="148" t="s">
        <v>84</v>
      </c>
      <c r="AV136" s="12" t="s">
        <v>84</v>
      </c>
      <c r="AW136" s="12" t="s">
        <v>31</v>
      </c>
      <c r="AX136" s="12" t="s">
        <v>82</v>
      </c>
      <c r="AY136" s="148" t="s">
        <v>138</v>
      </c>
    </row>
    <row r="137" spans="2:65" s="1" customFormat="1" ht="33" customHeight="1">
      <c r="B137" s="29"/>
      <c r="C137" s="129" t="s">
        <v>172</v>
      </c>
      <c r="D137" s="129" t="s">
        <v>140</v>
      </c>
      <c r="E137" s="130" t="s">
        <v>191</v>
      </c>
      <c r="F137" s="131" t="s">
        <v>192</v>
      </c>
      <c r="G137" s="132" t="s">
        <v>193</v>
      </c>
      <c r="H137" s="133">
        <v>160.29</v>
      </c>
      <c r="I137" s="134"/>
      <c r="J137" s="135">
        <f>ROUND(I137*H137,2)</f>
        <v>0</v>
      </c>
      <c r="K137" s="131" t="s">
        <v>144</v>
      </c>
      <c r="L137" s="29"/>
      <c r="M137" s="136" t="s">
        <v>1</v>
      </c>
      <c r="N137" s="137" t="s">
        <v>39</v>
      </c>
      <c r="P137" s="138">
        <f>O137*H137</f>
        <v>0</v>
      </c>
      <c r="Q137" s="138">
        <v>0</v>
      </c>
      <c r="R137" s="138">
        <f>Q137*H137</f>
        <v>0</v>
      </c>
      <c r="S137" s="138">
        <v>0</v>
      </c>
      <c r="T137" s="139">
        <f>S137*H137</f>
        <v>0</v>
      </c>
      <c r="AR137" s="140" t="s">
        <v>145</v>
      </c>
      <c r="AT137" s="140" t="s">
        <v>140</v>
      </c>
      <c r="AU137" s="140" t="s">
        <v>84</v>
      </c>
      <c r="AY137" s="14" t="s">
        <v>138</v>
      </c>
      <c r="BE137" s="141">
        <f>IF(N137="základní",J137,0)</f>
        <v>0</v>
      </c>
      <c r="BF137" s="141">
        <f>IF(N137="snížená",J137,0)</f>
        <v>0</v>
      </c>
      <c r="BG137" s="141">
        <f>IF(N137="zákl. přenesená",J137,0)</f>
        <v>0</v>
      </c>
      <c r="BH137" s="141">
        <f>IF(N137="sníž. přenesená",J137,0)</f>
        <v>0</v>
      </c>
      <c r="BI137" s="141">
        <f>IF(N137="nulová",J137,0)</f>
        <v>0</v>
      </c>
      <c r="BJ137" s="14" t="s">
        <v>82</v>
      </c>
      <c r="BK137" s="141">
        <f>ROUND(I137*H137,2)</f>
        <v>0</v>
      </c>
      <c r="BL137" s="14" t="s">
        <v>145</v>
      </c>
      <c r="BM137" s="140" t="s">
        <v>744</v>
      </c>
    </row>
    <row r="138" spans="2:65" s="1" customFormat="1" ht="28.8">
      <c r="B138" s="29"/>
      <c r="D138" s="142" t="s">
        <v>147</v>
      </c>
      <c r="F138" s="143" t="s">
        <v>195</v>
      </c>
      <c r="I138" s="144"/>
      <c r="L138" s="29"/>
      <c r="M138" s="145"/>
      <c r="T138" s="53"/>
      <c r="AT138" s="14" t="s">
        <v>147</v>
      </c>
      <c r="AU138" s="14" t="s">
        <v>84</v>
      </c>
    </row>
    <row r="139" spans="2:65" s="12" customFormat="1" ht="10.199999999999999">
      <c r="B139" s="147"/>
      <c r="D139" s="142" t="s">
        <v>151</v>
      </c>
      <c r="E139" s="148" t="s">
        <v>1</v>
      </c>
      <c r="F139" s="149" t="s">
        <v>745</v>
      </c>
      <c r="H139" s="150">
        <v>160.29</v>
      </c>
      <c r="I139" s="151"/>
      <c r="L139" s="147"/>
      <c r="M139" s="152"/>
      <c r="T139" s="153"/>
      <c r="AT139" s="148" t="s">
        <v>151</v>
      </c>
      <c r="AU139" s="148" t="s">
        <v>84</v>
      </c>
      <c r="AV139" s="12" t="s">
        <v>84</v>
      </c>
      <c r="AW139" s="12" t="s">
        <v>31</v>
      </c>
      <c r="AX139" s="12" t="s">
        <v>82</v>
      </c>
      <c r="AY139" s="148" t="s">
        <v>138</v>
      </c>
    </row>
    <row r="140" spans="2:65" s="1" customFormat="1" ht="16.5" customHeight="1">
      <c r="B140" s="29"/>
      <c r="C140" s="129" t="s">
        <v>179</v>
      </c>
      <c r="D140" s="129" t="s">
        <v>140</v>
      </c>
      <c r="E140" s="130" t="s">
        <v>198</v>
      </c>
      <c r="F140" s="131" t="s">
        <v>199</v>
      </c>
      <c r="G140" s="132" t="s">
        <v>175</v>
      </c>
      <c r="H140" s="133">
        <v>91.593999999999994</v>
      </c>
      <c r="I140" s="134"/>
      <c r="J140" s="135">
        <f>ROUND(I140*H140,2)</f>
        <v>0</v>
      </c>
      <c r="K140" s="131" t="s">
        <v>144</v>
      </c>
      <c r="L140" s="29"/>
      <c r="M140" s="136" t="s">
        <v>1</v>
      </c>
      <c r="N140" s="137" t="s">
        <v>39</v>
      </c>
      <c r="P140" s="138">
        <f>O140*H140</f>
        <v>0</v>
      </c>
      <c r="Q140" s="138">
        <v>0</v>
      </c>
      <c r="R140" s="138">
        <f>Q140*H140</f>
        <v>0</v>
      </c>
      <c r="S140" s="138">
        <v>0</v>
      </c>
      <c r="T140" s="139">
        <f>S140*H140</f>
        <v>0</v>
      </c>
      <c r="AR140" s="140" t="s">
        <v>145</v>
      </c>
      <c r="AT140" s="140" t="s">
        <v>140</v>
      </c>
      <c r="AU140" s="140" t="s">
        <v>84</v>
      </c>
      <c r="AY140" s="14" t="s">
        <v>138</v>
      </c>
      <c r="BE140" s="141">
        <f>IF(N140="základní",J140,0)</f>
        <v>0</v>
      </c>
      <c r="BF140" s="141">
        <f>IF(N140="snížená",J140,0)</f>
        <v>0</v>
      </c>
      <c r="BG140" s="141">
        <f>IF(N140="zákl. přenesená",J140,0)</f>
        <v>0</v>
      </c>
      <c r="BH140" s="141">
        <f>IF(N140="sníž. přenesená",J140,0)</f>
        <v>0</v>
      </c>
      <c r="BI140" s="141">
        <f>IF(N140="nulová",J140,0)</f>
        <v>0</v>
      </c>
      <c r="BJ140" s="14" t="s">
        <v>82</v>
      </c>
      <c r="BK140" s="141">
        <f>ROUND(I140*H140,2)</f>
        <v>0</v>
      </c>
      <c r="BL140" s="14" t="s">
        <v>145</v>
      </c>
      <c r="BM140" s="140" t="s">
        <v>746</v>
      </c>
    </row>
    <row r="141" spans="2:65" s="1" customFormat="1" ht="19.2">
      <c r="B141" s="29"/>
      <c r="D141" s="142" t="s">
        <v>147</v>
      </c>
      <c r="F141" s="143" t="s">
        <v>201</v>
      </c>
      <c r="I141" s="144"/>
      <c r="L141" s="29"/>
      <c r="M141" s="145"/>
      <c r="T141" s="53"/>
      <c r="AT141" s="14" t="s">
        <v>147</v>
      </c>
      <c r="AU141" s="14" t="s">
        <v>84</v>
      </c>
    </row>
    <row r="142" spans="2:65" s="12" customFormat="1" ht="10.199999999999999">
      <c r="B142" s="147"/>
      <c r="D142" s="142" t="s">
        <v>151</v>
      </c>
      <c r="E142" s="148" t="s">
        <v>1</v>
      </c>
      <c r="F142" s="149" t="s">
        <v>741</v>
      </c>
      <c r="H142" s="150">
        <v>91.593999999999994</v>
      </c>
      <c r="I142" s="151"/>
      <c r="L142" s="147"/>
      <c r="M142" s="152"/>
      <c r="T142" s="153"/>
      <c r="AT142" s="148" t="s">
        <v>151</v>
      </c>
      <c r="AU142" s="148" t="s">
        <v>84</v>
      </c>
      <c r="AV142" s="12" t="s">
        <v>84</v>
      </c>
      <c r="AW142" s="12" t="s">
        <v>31</v>
      </c>
      <c r="AX142" s="12" t="s">
        <v>82</v>
      </c>
      <c r="AY142" s="148" t="s">
        <v>138</v>
      </c>
    </row>
    <row r="143" spans="2:65" s="1" customFormat="1" ht="24.15" customHeight="1">
      <c r="B143" s="29"/>
      <c r="C143" s="129" t="s">
        <v>184</v>
      </c>
      <c r="D143" s="129" t="s">
        <v>140</v>
      </c>
      <c r="E143" s="130" t="s">
        <v>203</v>
      </c>
      <c r="F143" s="131" t="s">
        <v>204</v>
      </c>
      <c r="G143" s="132" t="s">
        <v>143</v>
      </c>
      <c r="H143" s="133">
        <v>244.25</v>
      </c>
      <c r="I143" s="134"/>
      <c r="J143" s="135">
        <f>ROUND(I143*H143,2)</f>
        <v>0</v>
      </c>
      <c r="K143" s="131" t="s">
        <v>144</v>
      </c>
      <c r="L143" s="29"/>
      <c r="M143" s="136" t="s">
        <v>1</v>
      </c>
      <c r="N143" s="137" t="s">
        <v>39</v>
      </c>
      <c r="P143" s="138">
        <f>O143*H143</f>
        <v>0</v>
      </c>
      <c r="Q143" s="138">
        <v>0</v>
      </c>
      <c r="R143" s="138">
        <f>Q143*H143</f>
        <v>0</v>
      </c>
      <c r="S143" s="138">
        <v>0</v>
      </c>
      <c r="T143" s="139">
        <f>S143*H143</f>
        <v>0</v>
      </c>
      <c r="AR143" s="140" t="s">
        <v>145</v>
      </c>
      <c r="AT143" s="140" t="s">
        <v>140</v>
      </c>
      <c r="AU143" s="140" t="s">
        <v>84</v>
      </c>
      <c r="AY143" s="14" t="s">
        <v>138</v>
      </c>
      <c r="BE143" s="141">
        <f>IF(N143="základní",J143,0)</f>
        <v>0</v>
      </c>
      <c r="BF143" s="141">
        <f>IF(N143="snížená",J143,0)</f>
        <v>0</v>
      </c>
      <c r="BG143" s="141">
        <f>IF(N143="zákl. přenesená",J143,0)</f>
        <v>0</v>
      </c>
      <c r="BH143" s="141">
        <f>IF(N143="sníž. přenesená",J143,0)</f>
        <v>0</v>
      </c>
      <c r="BI143" s="141">
        <f>IF(N143="nulová",J143,0)</f>
        <v>0</v>
      </c>
      <c r="BJ143" s="14" t="s">
        <v>82</v>
      </c>
      <c r="BK143" s="141">
        <f>ROUND(I143*H143,2)</f>
        <v>0</v>
      </c>
      <c r="BL143" s="14" t="s">
        <v>145</v>
      </c>
      <c r="BM143" s="140" t="s">
        <v>747</v>
      </c>
    </row>
    <row r="144" spans="2:65" s="1" customFormat="1" ht="19.2">
      <c r="B144" s="29"/>
      <c r="D144" s="142" t="s">
        <v>147</v>
      </c>
      <c r="F144" s="143" t="s">
        <v>206</v>
      </c>
      <c r="I144" s="144"/>
      <c r="L144" s="29"/>
      <c r="M144" s="145"/>
      <c r="T144" s="53"/>
      <c r="AT144" s="14" t="s">
        <v>147</v>
      </c>
      <c r="AU144" s="14" t="s">
        <v>84</v>
      </c>
    </row>
    <row r="145" spans="2:65" s="12" customFormat="1" ht="10.199999999999999">
      <c r="B145" s="147"/>
      <c r="D145" s="142" t="s">
        <v>151</v>
      </c>
      <c r="E145" s="148" t="s">
        <v>1</v>
      </c>
      <c r="F145" s="149" t="s">
        <v>748</v>
      </c>
      <c r="H145" s="150">
        <v>244.25</v>
      </c>
      <c r="I145" s="151"/>
      <c r="L145" s="147"/>
      <c r="M145" s="152"/>
      <c r="T145" s="153"/>
      <c r="AT145" s="148" t="s">
        <v>151</v>
      </c>
      <c r="AU145" s="148" t="s">
        <v>84</v>
      </c>
      <c r="AV145" s="12" t="s">
        <v>84</v>
      </c>
      <c r="AW145" s="12" t="s">
        <v>31</v>
      </c>
      <c r="AX145" s="12" t="s">
        <v>82</v>
      </c>
      <c r="AY145" s="148" t="s">
        <v>138</v>
      </c>
    </row>
    <row r="146" spans="2:65" s="11" customFormat="1" ht="22.8" customHeight="1">
      <c r="B146" s="117"/>
      <c r="D146" s="118" t="s">
        <v>73</v>
      </c>
      <c r="E146" s="127" t="s">
        <v>172</v>
      </c>
      <c r="F146" s="127" t="s">
        <v>246</v>
      </c>
      <c r="I146" s="120"/>
      <c r="J146" s="128">
        <f>BK146</f>
        <v>0</v>
      </c>
      <c r="L146" s="117"/>
      <c r="M146" s="122"/>
      <c r="P146" s="123">
        <f>SUM(P147:P166)</f>
        <v>0</v>
      </c>
      <c r="R146" s="123">
        <f>SUM(R147:R166)</f>
        <v>197.78035159999999</v>
      </c>
      <c r="T146" s="124">
        <f>SUM(T147:T166)</f>
        <v>0</v>
      </c>
      <c r="AR146" s="118" t="s">
        <v>82</v>
      </c>
      <c r="AT146" s="125" t="s">
        <v>73</v>
      </c>
      <c r="AU146" s="125" t="s">
        <v>82</v>
      </c>
      <c r="AY146" s="118" t="s">
        <v>138</v>
      </c>
      <c r="BK146" s="126">
        <f>SUM(BK147:BK166)</f>
        <v>0</v>
      </c>
    </row>
    <row r="147" spans="2:65" s="1" customFormat="1" ht="21.75" customHeight="1">
      <c r="B147" s="29"/>
      <c r="C147" s="129" t="s">
        <v>190</v>
      </c>
      <c r="D147" s="129" t="s">
        <v>140</v>
      </c>
      <c r="E147" s="130" t="s">
        <v>254</v>
      </c>
      <c r="F147" s="131" t="s">
        <v>255</v>
      </c>
      <c r="G147" s="132" t="s">
        <v>143</v>
      </c>
      <c r="H147" s="133">
        <v>244.25</v>
      </c>
      <c r="I147" s="134"/>
      <c r="J147" s="135">
        <f>ROUND(I147*H147,2)</f>
        <v>0</v>
      </c>
      <c r="K147" s="131" t="s">
        <v>144</v>
      </c>
      <c r="L147" s="29"/>
      <c r="M147" s="136" t="s">
        <v>1</v>
      </c>
      <c r="N147" s="137" t="s">
        <v>39</v>
      </c>
      <c r="P147" s="138">
        <f>O147*H147</f>
        <v>0</v>
      </c>
      <c r="Q147" s="138">
        <v>0.57499999999999996</v>
      </c>
      <c r="R147" s="138">
        <f>Q147*H147</f>
        <v>140.44374999999999</v>
      </c>
      <c r="S147" s="138">
        <v>0</v>
      </c>
      <c r="T147" s="139">
        <f>S147*H147</f>
        <v>0</v>
      </c>
      <c r="AR147" s="140" t="s">
        <v>145</v>
      </c>
      <c r="AT147" s="140" t="s">
        <v>140</v>
      </c>
      <c r="AU147" s="140" t="s">
        <v>84</v>
      </c>
      <c r="AY147" s="14" t="s">
        <v>138</v>
      </c>
      <c r="BE147" s="141">
        <f>IF(N147="základní",J147,0)</f>
        <v>0</v>
      </c>
      <c r="BF147" s="141">
        <f>IF(N147="snížená",J147,0)</f>
        <v>0</v>
      </c>
      <c r="BG147" s="141">
        <f>IF(N147="zákl. přenesená",J147,0)</f>
        <v>0</v>
      </c>
      <c r="BH147" s="141">
        <f>IF(N147="sníž. přenesená",J147,0)</f>
        <v>0</v>
      </c>
      <c r="BI147" s="141">
        <f>IF(N147="nulová",J147,0)</f>
        <v>0</v>
      </c>
      <c r="BJ147" s="14" t="s">
        <v>82</v>
      </c>
      <c r="BK147" s="141">
        <f>ROUND(I147*H147,2)</f>
        <v>0</v>
      </c>
      <c r="BL147" s="14" t="s">
        <v>145</v>
      </c>
      <c r="BM147" s="140" t="s">
        <v>749</v>
      </c>
    </row>
    <row r="148" spans="2:65" s="1" customFormat="1" ht="19.2">
      <c r="B148" s="29"/>
      <c r="D148" s="142" t="s">
        <v>147</v>
      </c>
      <c r="F148" s="143" t="s">
        <v>257</v>
      </c>
      <c r="I148" s="144"/>
      <c r="L148" s="29"/>
      <c r="M148" s="145"/>
      <c r="T148" s="53"/>
      <c r="AT148" s="14" t="s">
        <v>147</v>
      </c>
      <c r="AU148" s="14" t="s">
        <v>84</v>
      </c>
    </row>
    <row r="149" spans="2:65" s="1" customFormat="1" ht="19.2">
      <c r="B149" s="29"/>
      <c r="D149" s="142" t="s">
        <v>149</v>
      </c>
      <c r="F149" s="146" t="s">
        <v>750</v>
      </c>
      <c r="I149" s="144"/>
      <c r="L149" s="29"/>
      <c r="M149" s="145"/>
      <c r="T149" s="53"/>
      <c r="AT149" s="14" t="s">
        <v>149</v>
      </c>
      <c r="AU149" s="14" t="s">
        <v>84</v>
      </c>
    </row>
    <row r="150" spans="2:65" s="12" customFormat="1" ht="10.199999999999999">
      <c r="B150" s="147"/>
      <c r="D150" s="142" t="s">
        <v>151</v>
      </c>
      <c r="E150" s="148" t="s">
        <v>1</v>
      </c>
      <c r="F150" s="149" t="s">
        <v>748</v>
      </c>
      <c r="H150" s="150">
        <v>244.25</v>
      </c>
      <c r="I150" s="151"/>
      <c r="L150" s="147"/>
      <c r="M150" s="152"/>
      <c r="T150" s="153"/>
      <c r="AT150" s="148" t="s">
        <v>151</v>
      </c>
      <c r="AU150" s="148" t="s">
        <v>84</v>
      </c>
      <c r="AV150" s="12" t="s">
        <v>84</v>
      </c>
      <c r="AW150" s="12" t="s">
        <v>31</v>
      </c>
      <c r="AX150" s="12" t="s">
        <v>82</v>
      </c>
      <c r="AY150" s="148" t="s">
        <v>138</v>
      </c>
    </row>
    <row r="151" spans="2:65" s="1" customFormat="1" ht="24.15" customHeight="1">
      <c r="B151" s="29"/>
      <c r="C151" s="129" t="s">
        <v>197</v>
      </c>
      <c r="D151" s="129" t="s">
        <v>140</v>
      </c>
      <c r="E151" s="130" t="s">
        <v>287</v>
      </c>
      <c r="F151" s="131" t="s">
        <v>288</v>
      </c>
      <c r="G151" s="132" t="s">
        <v>143</v>
      </c>
      <c r="H151" s="133">
        <v>153.08000000000001</v>
      </c>
      <c r="I151" s="134"/>
      <c r="J151" s="135">
        <f>ROUND(I151*H151,2)</f>
        <v>0</v>
      </c>
      <c r="K151" s="131" t="s">
        <v>144</v>
      </c>
      <c r="L151" s="29"/>
      <c r="M151" s="136" t="s">
        <v>1</v>
      </c>
      <c r="N151" s="137" t="s">
        <v>39</v>
      </c>
      <c r="P151" s="138">
        <f>O151*H151</f>
        <v>0</v>
      </c>
      <c r="Q151" s="138">
        <v>9.0620000000000006E-2</v>
      </c>
      <c r="R151" s="138">
        <f>Q151*H151</f>
        <v>13.872109600000002</v>
      </c>
      <c r="S151" s="138">
        <v>0</v>
      </c>
      <c r="T151" s="139">
        <f>S151*H151</f>
        <v>0</v>
      </c>
      <c r="AR151" s="140" t="s">
        <v>145</v>
      </c>
      <c r="AT151" s="140" t="s">
        <v>140</v>
      </c>
      <c r="AU151" s="140" t="s">
        <v>84</v>
      </c>
      <c r="AY151" s="14" t="s">
        <v>138</v>
      </c>
      <c r="BE151" s="141">
        <f>IF(N151="základní",J151,0)</f>
        <v>0</v>
      </c>
      <c r="BF151" s="141">
        <f>IF(N151="snížená",J151,0)</f>
        <v>0</v>
      </c>
      <c r="BG151" s="141">
        <f>IF(N151="zákl. přenesená",J151,0)</f>
        <v>0</v>
      </c>
      <c r="BH151" s="141">
        <f>IF(N151="sníž. přenesená",J151,0)</f>
        <v>0</v>
      </c>
      <c r="BI151" s="141">
        <f>IF(N151="nulová",J151,0)</f>
        <v>0</v>
      </c>
      <c r="BJ151" s="14" t="s">
        <v>82</v>
      </c>
      <c r="BK151" s="141">
        <f>ROUND(I151*H151,2)</f>
        <v>0</v>
      </c>
      <c r="BL151" s="14" t="s">
        <v>145</v>
      </c>
      <c r="BM151" s="140" t="s">
        <v>751</v>
      </c>
    </row>
    <row r="152" spans="2:65" s="1" customFormat="1" ht="48">
      <c r="B152" s="29"/>
      <c r="D152" s="142" t="s">
        <v>147</v>
      </c>
      <c r="F152" s="143" t="s">
        <v>290</v>
      </c>
      <c r="I152" s="144"/>
      <c r="L152" s="29"/>
      <c r="M152" s="145"/>
      <c r="T152" s="53"/>
      <c r="AT152" s="14" t="s">
        <v>147</v>
      </c>
      <c r="AU152" s="14" t="s">
        <v>84</v>
      </c>
    </row>
    <row r="153" spans="2:65" s="1" customFormat="1" ht="19.2">
      <c r="B153" s="29"/>
      <c r="D153" s="142" t="s">
        <v>149</v>
      </c>
      <c r="F153" s="146" t="s">
        <v>750</v>
      </c>
      <c r="I153" s="144"/>
      <c r="L153" s="29"/>
      <c r="M153" s="145"/>
      <c r="T153" s="53"/>
      <c r="AT153" s="14" t="s">
        <v>149</v>
      </c>
      <c r="AU153" s="14" t="s">
        <v>84</v>
      </c>
    </row>
    <row r="154" spans="2:65" s="12" customFormat="1" ht="10.199999999999999">
      <c r="B154" s="147"/>
      <c r="D154" s="142" t="s">
        <v>151</v>
      </c>
      <c r="E154" s="148" t="s">
        <v>1</v>
      </c>
      <c r="F154" s="149" t="s">
        <v>752</v>
      </c>
      <c r="H154" s="150">
        <v>153.08000000000001</v>
      </c>
      <c r="I154" s="151"/>
      <c r="L154" s="147"/>
      <c r="M154" s="152"/>
      <c r="T154" s="153"/>
      <c r="AT154" s="148" t="s">
        <v>151</v>
      </c>
      <c r="AU154" s="148" t="s">
        <v>84</v>
      </c>
      <c r="AV154" s="12" t="s">
        <v>84</v>
      </c>
      <c r="AW154" s="12" t="s">
        <v>31</v>
      </c>
      <c r="AX154" s="12" t="s">
        <v>82</v>
      </c>
      <c r="AY154" s="148" t="s">
        <v>138</v>
      </c>
    </row>
    <row r="155" spans="2:65" s="1" customFormat="1" ht="24.15" customHeight="1">
      <c r="B155" s="29"/>
      <c r="C155" s="154" t="s">
        <v>202</v>
      </c>
      <c r="D155" s="154" t="s">
        <v>228</v>
      </c>
      <c r="E155" s="155" t="s">
        <v>294</v>
      </c>
      <c r="F155" s="156" t="s">
        <v>295</v>
      </c>
      <c r="G155" s="157" t="s">
        <v>143</v>
      </c>
      <c r="H155" s="158">
        <v>156.142</v>
      </c>
      <c r="I155" s="159"/>
      <c r="J155" s="160">
        <f>ROUND(I155*H155,2)</f>
        <v>0</v>
      </c>
      <c r="K155" s="156" t="s">
        <v>144</v>
      </c>
      <c r="L155" s="161"/>
      <c r="M155" s="162" t="s">
        <v>1</v>
      </c>
      <c r="N155" s="163" t="s">
        <v>39</v>
      </c>
      <c r="P155" s="138">
        <f>O155*H155</f>
        <v>0</v>
      </c>
      <c r="Q155" s="138">
        <v>0.17599999999999999</v>
      </c>
      <c r="R155" s="138">
        <f>Q155*H155</f>
        <v>27.480991999999997</v>
      </c>
      <c r="S155" s="138">
        <v>0</v>
      </c>
      <c r="T155" s="139">
        <f>S155*H155</f>
        <v>0</v>
      </c>
      <c r="AR155" s="140" t="s">
        <v>190</v>
      </c>
      <c r="AT155" s="140" t="s">
        <v>228</v>
      </c>
      <c r="AU155" s="140" t="s">
        <v>84</v>
      </c>
      <c r="AY155" s="14" t="s">
        <v>138</v>
      </c>
      <c r="BE155" s="141">
        <f>IF(N155="základní",J155,0)</f>
        <v>0</v>
      </c>
      <c r="BF155" s="141">
        <f>IF(N155="snížená",J155,0)</f>
        <v>0</v>
      </c>
      <c r="BG155" s="141">
        <f>IF(N155="zákl. přenesená",J155,0)</f>
        <v>0</v>
      </c>
      <c r="BH155" s="141">
        <f>IF(N155="sníž. přenesená",J155,0)</f>
        <v>0</v>
      </c>
      <c r="BI155" s="141">
        <f>IF(N155="nulová",J155,0)</f>
        <v>0</v>
      </c>
      <c r="BJ155" s="14" t="s">
        <v>82</v>
      </c>
      <c r="BK155" s="141">
        <f>ROUND(I155*H155,2)</f>
        <v>0</v>
      </c>
      <c r="BL155" s="14" t="s">
        <v>145</v>
      </c>
      <c r="BM155" s="140" t="s">
        <v>753</v>
      </c>
    </row>
    <row r="156" spans="2:65" s="1" customFormat="1" ht="10.199999999999999">
      <c r="B156" s="29"/>
      <c r="D156" s="142" t="s">
        <v>147</v>
      </c>
      <c r="F156" s="143" t="s">
        <v>295</v>
      </c>
      <c r="I156" s="144"/>
      <c r="L156" s="29"/>
      <c r="M156" s="145"/>
      <c r="T156" s="53"/>
      <c r="AT156" s="14" t="s">
        <v>147</v>
      </c>
      <c r="AU156" s="14" t="s">
        <v>84</v>
      </c>
    </row>
    <row r="157" spans="2:65" s="1" customFormat="1" ht="19.2">
      <c r="B157" s="29"/>
      <c r="D157" s="142" t="s">
        <v>149</v>
      </c>
      <c r="F157" s="146" t="s">
        <v>750</v>
      </c>
      <c r="I157" s="144"/>
      <c r="L157" s="29"/>
      <c r="M157" s="145"/>
      <c r="T157" s="53"/>
      <c r="AT157" s="14" t="s">
        <v>149</v>
      </c>
      <c r="AU157" s="14" t="s">
        <v>84</v>
      </c>
    </row>
    <row r="158" spans="2:65" s="12" customFormat="1" ht="10.199999999999999">
      <c r="B158" s="147"/>
      <c r="D158" s="142" t="s">
        <v>151</v>
      </c>
      <c r="F158" s="149" t="s">
        <v>754</v>
      </c>
      <c r="H158" s="150">
        <v>156.142</v>
      </c>
      <c r="I158" s="151"/>
      <c r="L158" s="147"/>
      <c r="M158" s="152"/>
      <c r="T158" s="153"/>
      <c r="AT158" s="148" t="s">
        <v>151</v>
      </c>
      <c r="AU158" s="148" t="s">
        <v>84</v>
      </c>
      <c r="AV158" s="12" t="s">
        <v>84</v>
      </c>
      <c r="AW158" s="12" t="s">
        <v>4</v>
      </c>
      <c r="AX158" s="12" t="s">
        <v>82</v>
      </c>
      <c r="AY158" s="148" t="s">
        <v>138</v>
      </c>
    </row>
    <row r="159" spans="2:65" s="1" customFormat="1" ht="37.799999999999997" customHeight="1">
      <c r="B159" s="29"/>
      <c r="C159" s="129" t="s">
        <v>209</v>
      </c>
      <c r="D159" s="129" t="s">
        <v>140</v>
      </c>
      <c r="E159" s="130" t="s">
        <v>755</v>
      </c>
      <c r="F159" s="131" t="s">
        <v>756</v>
      </c>
      <c r="G159" s="132" t="s">
        <v>143</v>
      </c>
      <c r="H159" s="133">
        <v>65</v>
      </c>
      <c r="I159" s="134"/>
      <c r="J159" s="135">
        <f>ROUND(I159*H159,2)</f>
        <v>0</v>
      </c>
      <c r="K159" s="131" t="s">
        <v>144</v>
      </c>
      <c r="L159" s="29"/>
      <c r="M159" s="136" t="s">
        <v>1</v>
      </c>
      <c r="N159" s="137" t="s">
        <v>39</v>
      </c>
      <c r="P159" s="138">
        <f>O159*H159</f>
        <v>0</v>
      </c>
      <c r="Q159" s="138">
        <v>9.8000000000000004E-2</v>
      </c>
      <c r="R159" s="138">
        <f>Q159*H159</f>
        <v>6.37</v>
      </c>
      <c r="S159" s="138">
        <v>0</v>
      </c>
      <c r="T159" s="139">
        <f>S159*H159</f>
        <v>0</v>
      </c>
      <c r="AR159" s="140" t="s">
        <v>145</v>
      </c>
      <c r="AT159" s="140" t="s">
        <v>140</v>
      </c>
      <c r="AU159" s="140" t="s">
        <v>84</v>
      </c>
      <c r="AY159" s="14" t="s">
        <v>138</v>
      </c>
      <c r="BE159" s="141">
        <f>IF(N159="základní",J159,0)</f>
        <v>0</v>
      </c>
      <c r="BF159" s="141">
        <f>IF(N159="snížená",J159,0)</f>
        <v>0</v>
      </c>
      <c r="BG159" s="141">
        <f>IF(N159="zákl. přenesená",J159,0)</f>
        <v>0</v>
      </c>
      <c r="BH159" s="141">
        <f>IF(N159="sníž. přenesená",J159,0)</f>
        <v>0</v>
      </c>
      <c r="BI159" s="141">
        <f>IF(N159="nulová",J159,0)</f>
        <v>0</v>
      </c>
      <c r="BJ159" s="14" t="s">
        <v>82</v>
      </c>
      <c r="BK159" s="141">
        <f>ROUND(I159*H159,2)</f>
        <v>0</v>
      </c>
      <c r="BL159" s="14" t="s">
        <v>145</v>
      </c>
      <c r="BM159" s="140" t="s">
        <v>757</v>
      </c>
    </row>
    <row r="160" spans="2:65" s="1" customFormat="1" ht="48">
      <c r="B160" s="29"/>
      <c r="D160" s="142" t="s">
        <v>147</v>
      </c>
      <c r="F160" s="143" t="s">
        <v>758</v>
      </c>
      <c r="I160" s="144"/>
      <c r="L160" s="29"/>
      <c r="M160" s="145"/>
      <c r="T160" s="53"/>
      <c r="AT160" s="14" t="s">
        <v>147</v>
      </c>
      <c r="AU160" s="14" t="s">
        <v>84</v>
      </c>
    </row>
    <row r="161" spans="2:65" s="1" customFormat="1" ht="19.2">
      <c r="B161" s="29"/>
      <c r="D161" s="142" t="s">
        <v>149</v>
      </c>
      <c r="F161" s="146" t="s">
        <v>759</v>
      </c>
      <c r="I161" s="144"/>
      <c r="L161" s="29"/>
      <c r="M161" s="145"/>
      <c r="T161" s="53"/>
      <c r="AT161" s="14" t="s">
        <v>149</v>
      </c>
      <c r="AU161" s="14" t="s">
        <v>84</v>
      </c>
    </row>
    <row r="162" spans="2:65" s="12" customFormat="1" ht="10.199999999999999">
      <c r="B162" s="147"/>
      <c r="D162" s="142" t="s">
        <v>151</v>
      </c>
      <c r="E162" s="148" t="s">
        <v>1</v>
      </c>
      <c r="F162" s="149" t="s">
        <v>760</v>
      </c>
      <c r="H162" s="150">
        <v>65</v>
      </c>
      <c r="I162" s="151"/>
      <c r="L162" s="147"/>
      <c r="M162" s="152"/>
      <c r="T162" s="153"/>
      <c r="AT162" s="148" t="s">
        <v>151</v>
      </c>
      <c r="AU162" s="148" t="s">
        <v>84</v>
      </c>
      <c r="AV162" s="12" t="s">
        <v>84</v>
      </c>
      <c r="AW162" s="12" t="s">
        <v>31</v>
      </c>
      <c r="AX162" s="12" t="s">
        <v>82</v>
      </c>
      <c r="AY162" s="148" t="s">
        <v>138</v>
      </c>
    </row>
    <row r="163" spans="2:65" s="1" customFormat="1" ht="24.15" customHeight="1">
      <c r="B163" s="29"/>
      <c r="C163" s="154" t="s">
        <v>8</v>
      </c>
      <c r="D163" s="154" t="s">
        <v>228</v>
      </c>
      <c r="E163" s="155" t="s">
        <v>761</v>
      </c>
      <c r="F163" s="156" t="s">
        <v>762</v>
      </c>
      <c r="G163" s="157" t="s">
        <v>143</v>
      </c>
      <c r="H163" s="158">
        <v>66.3</v>
      </c>
      <c r="I163" s="159"/>
      <c r="J163" s="160">
        <f>ROUND(I163*H163,2)</f>
        <v>0</v>
      </c>
      <c r="K163" s="156" t="s">
        <v>144</v>
      </c>
      <c r="L163" s="161"/>
      <c r="M163" s="162" t="s">
        <v>1</v>
      </c>
      <c r="N163" s="163" t="s">
        <v>39</v>
      </c>
      <c r="P163" s="138">
        <f>O163*H163</f>
        <v>0</v>
      </c>
      <c r="Q163" s="138">
        <v>0.14499999999999999</v>
      </c>
      <c r="R163" s="138">
        <f>Q163*H163</f>
        <v>9.6134999999999984</v>
      </c>
      <c r="S163" s="138">
        <v>0</v>
      </c>
      <c r="T163" s="139">
        <f>S163*H163</f>
        <v>0</v>
      </c>
      <c r="AR163" s="140" t="s">
        <v>190</v>
      </c>
      <c r="AT163" s="140" t="s">
        <v>228</v>
      </c>
      <c r="AU163" s="140" t="s">
        <v>84</v>
      </c>
      <c r="AY163" s="14" t="s">
        <v>138</v>
      </c>
      <c r="BE163" s="141">
        <f>IF(N163="základní",J163,0)</f>
        <v>0</v>
      </c>
      <c r="BF163" s="141">
        <f>IF(N163="snížená",J163,0)</f>
        <v>0</v>
      </c>
      <c r="BG163" s="141">
        <f>IF(N163="zákl. přenesená",J163,0)</f>
        <v>0</v>
      </c>
      <c r="BH163" s="141">
        <f>IF(N163="sníž. přenesená",J163,0)</f>
        <v>0</v>
      </c>
      <c r="BI163" s="141">
        <f>IF(N163="nulová",J163,0)</f>
        <v>0</v>
      </c>
      <c r="BJ163" s="14" t="s">
        <v>82</v>
      </c>
      <c r="BK163" s="141">
        <f>ROUND(I163*H163,2)</f>
        <v>0</v>
      </c>
      <c r="BL163" s="14" t="s">
        <v>145</v>
      </c>
      <c r="BM163" s="140" t="s">
        <v>763</v>
      </c>
    </row>
    <row r="164" spans="2:65" s="1" customFormat="1" ht="19.2">
      <c r="B164" s="29"/>
      <c r="D164" s="142" t="s">
        <v>147</v>
      </c>
      <c r="F164" s="143" t="s">
        <v>762</v>
      </c>
      <c r="I164" s="144"/>
      <c r="L164" s="29"/>
      <c r="M164" s="145"/>
      <c r="T164" s="53"/>
      <c r="AT164" s="14" t="s">
        <v>147</v>
      </c>
      <c r="AU164" s="14" t="s">
        <v>84</v>
      </c>
    </row>
    <row r="165" spans="2:65" s="1" customFormat="1" ht="19.2">
      <c r="B165" s="29"/>
      <c r="D165" s="142" t="s">
        <v>149</v>
      </c>
      <c r="F165" s="146" t="s">
        <v>759</v>
      </c>
      <c r="I165" s="144"/>
      <c r="L165" s="29"/>
      <c r="M165" s="145"/>
      <c r="T165" s="53"/>
      <c r="AT165" s="14" t="s">
        <v>149</v>
      </c>
      <c r="AU165" s="14" t="s">
        <v>84</v>
      </c>
    </row>
    <row r="166" spans="2:65" s="12" customFormat="1" ht="10.199999999999999">
      <c r="B166" s="147"/>
      <c r="D166" s="142" t="s">
        <v>151</v>
      </c>
      <c r="F166" s="149" t="s">
        <v>764</v>
      </c>
      <c r="H166" s="150">
        <v>66.3</v>
      </c>
      <c r="I166" s="151"/>
      <c r="L166" s="147"/>
      <c r="M166" s="152"/>
      <c r="T166" s="153"/>
      <c r="AT166" s="148" t="s">
        <v>151</v>
      </c>
      <c r="AU166" s="148" t="s">
        <v>84</v>
      </c>
      <c r="AV166" s="12" t="s">
        <v>84</v>
      </c>
      <c r="AW166" s="12" t="s">
        <v>4</v>
      </c>
      <c r="AX166" s="12" t="s">
        <v>82</v>
      </c>
      <c r="AY166" s="148" t="s">
        <v>138</v>
      </c>
    </row>
    <row r="167" spans="2:65" s="11" customFormat="1" ht="22.8" customHeight="1">
      <c r="B167" s="117"/>
      <c r="D167" s="118" t="s">
        <v>73</v>
      </c>
      <c r="E167" s="127" t="s">
        <v>197</v>
      </c>
      <c r="F167" s="127" t="s">
        <v>303</v>
      </c>
      <c r="I167" s="120"/>
      <c r="J167" s="128">
        <f>BK167</f>
        <v>0</v>
      </c>
      <c r="L167" s="117"/>
      <c r="M167" s="122"/>
      <c r="P167" s="123">
        <f>SUM(P168:P190)</f>
        <v>0</v>
      </c>
      <c r="R167" s="123">
        <f>SUM(R168:R190)</f>
        <v>17.906758200000002</v>
      </c>
      <c r="T167" s="124">
        <f>SUM(T168:T190)</f>
        <v>0</v>
      </c>
      <c r="AR167" s="118" t="s">
        <v>82</v>
      </c>
      <c r="AT167" s="125" t="s">
        <v>73</v>
      </c>
      <c r="AU167" s="125" t="s">
        <v>82</v>
      </c>
      <c r="AY167" s="118" t="s">
        <v>138</v>
      </c>
      <c r="BK167" s="126">
        <f>SUM(BK168:BK190)</f>
        <v>0</v>
      </c>
    </row>
    <row r="168" spans="2:65" s="1" customFormat="1" ht="24.15" customHeight="1">
      <c r="B168" s="29"/>
      <c r="C168" s="129" t="s">
        <v>222</v>
      </c>
      <c r="D168" s="129" t="s">
        <v>140</v>
      </c>
      <c r="E168" s="130" t="s">
        <v>530</v>
      </c>
      <c r="F168" s="131" t="s">
        <v>531</v>
      </c>
      <c r="G168" s="132" t="s">
        <v>168</v>
      </c>
      <c r="H168" s="133">
        <v>20</v>
      </c>
      <c r="I168" s="134"/>
      <c r="J168" s="135">
        <f>ROUND(I168*H168,2)</f>
        <v>0</v>
      </c>
      <c r="K168" s="131" t="s">
        <v>144</v>
      </c>
      <c r="L168" s="29"/>
      <c r="M168" s="136" t="s">
        <v>1</v>
      </c>
      <c r="N168" s="137" t="s">
        <v>39</v>
      </c>
      <c r="P168" s="138">
        <f>O168*H168</f>
        <v>0</v>
      </c>
      <c r="Q168" s="138">
        <v>1E-4</v>
      </c>
      <c r="R168" s="138">
        <f>Q168*H168</f>
        <v>2E-3</v>
      </c>
      <c r="S168" s="138">
        <v>0</v>
      </c>
      <c r="T168" s="139">
        <f>S168*H168</f>
        <v>0</v>
      </c>
      <c r="AR168" s="140" t="s">
        <v>145</v>
      </c>
      <c r="AT168" s="140" t="s">
        <v>140</v>
      </c>
      <c r="AU168" s="140" t="s">
        <v>84</v>
      </c>
      <c r="AY168" s="14" t="s">
        <v>138</v>
      </c>
      <c r="BE168" s="141">
        <f>IF(N168="základní",J168,0)</f>
        <v>0</v>
      </c>
      <c r="BF168" s="141">
        <f>IF(N168="snížená",J168,0)</f>
        <v>0</v>
      </c>
      <c r="BG168" s="141">
        <f>IF(N168="zákl. přenesená",J168,0)</f>
        <v>0</v>
      </c>
      <c r="BH168" s="141">
        <f>IF(N168="sníž. přenesená",J168,0)</f>
        <v>0</v>
      </c>
      <c r="BI168" s="141">
        <f>IF(N168="nulová",J168,0)</f>
        <v>0</v>
      </c>
      <c r="BJ168" s="14" t="s">
        <v>82</v>
      </c>
      <c r="BK168" s="141">
        <f>ROUND(I168*H168,2)</f>
        <v>0</v>
      </c>
      <c r="BL168" s="14" t="s">
        <v>145</v>
      </c>
      <c r="BM168" s="140" t="s">
        <v>765</v>
      </c>
    </row>
    <row r="169" spans="2:65" s="1" customFormat="1" ht="19.2">
      <c r="B169" s="29"/>
      <c r="D169" s="142" t="s">
        <v>147</v>
      </c>
      <c r="F169" s="143" t="s">
        <v>533</v>
      </c>
      <c r="I169" s="144"/>
      <c r="L169" s="29"/>
      <c r="M169" s="145"/>
      <c r="T169" s="53"/>
      <c r="AT169" s="14" t="s">
        <v>147</v>
      </c>
      <c r="AU169" s="14" t="s">
        <v>84</v>
      </c>
    </row>
    <row r="170" spans="2:65" s="1" customFormat="1" ht="19.2">
      <c r="B170" s="29"/>
      <c r="D170" s="142" t="s">
        <v>149</v>
      </c>
      <c r="F170" s="146" t="s">
        <v>766</v>
      </c>
      <c r="I170" s="144"/>
      <c r="L170" s="29"/>
      <c r="M170" s="145"/>
      <c r="T170" s="53"/>
      <c r="AT170" s="14" t="s">
        <v>149</v>
      </c>
      <c r="AU170" s="14" t="s">
        <v>84</v>
      </c>
    </row>
    <row r="171" spans="2:65" s="12" customFormat="1" ht="10.199999999999999">
      <c r="B171" s="147"/>
      <c r="D171" s="142" t="s">
        <v>151</v>
      </c>
      <c r="E171" s="148" t="s">
        <v>1</v>
      </c>
      <c r="F171" s="149" t="s">
        <v>266</v>
      </c>
      <c r="H171" s="150">
        <v>20</v>
      </c>
      <c r="I171" s="151"/>
      <c r="L171" s="147"/>
      <c r="M171" s="152"/>
      <c r="T171" s="153"/>
      <c r="AT171" s="148" t="s">
        <v>151</v>
      </c>
      <c r="AU171" s="148" t="s">
        <v>84</v>
      </c>
      <c r="AV171" s="12" t="s">
        <v>84</v>
      </c>
      <c r="AW171" s="12" t="s">
        <v>31</v>
      </c>
      <c r="AX171" s="12" t="s">
        <v>82</v>
      </c>
      <c r="AY171" s="148" t="s">
        <v>138</v>
      </c>
    </row>
    <row r="172" spans="2:65" s="1" customFormat="1" ht="16.5" customHeight="1">
      <c r="B172" s="29"/>
      <c r="C172" s="129" t="s">
        <v>227</v>
      </c>
      <c r="D172" s="129" t="s">
        <v>140</v>
      </c>
      <c r="E172" s="130" t="s">
        <v>540</v>
      </c>
      <c r="F172" s="131" t="s">
        <v>541</v>
      </c>
      <c r="G172" s="132" t="s">
        <v>168</v>
      </c>
      <c r="H172" s="133">
        <v>20</v>
      </c>
      <c r="I172" s="134"/>
      <c r="J172" s="135">
        <f>ROUND(I172*H172,2)</f>
        <v>0</v>
      </c>
      <c r="K172" s="131" t="s">
        <v>144</v>
      </c>
      <c r="L172" s="29"/>
      <c r="M172" s="136" t="s">
        <v>1</v>
      </c>
      <c r="N172" s="137" t="s">
        <v>39</v>
      </c>
      <c r="P172" s="138">
        <f>O172*H172</f>
        <v>0</v>
      </c>
      <c r="Q172" s="138">
        <v>0</v>
      </c>
      <c r="R172" s="138">
        <f>Q172*H172</f>
        <v>0</v>
      </c>
      <c r="S172" s="138">
        <v>0</v>
      </c>
      <c r="T172" s="139">
        <f>S172*H172</f>
        <v>0</v>
      </c>
      <c r="AR172" s="140" t="s">
        <v>145</v>
      </c>
      <c r="AT172" s="140" t="s">
        <v>140</v>
      </c>
      <c r="AU172" s="140" t="s">
        <v>84</v>
      </c>
      <c r="AY172" s="14" t="s">
        <v>138</v>
      </c>
      <c r="BE172" s="141">
        <f>IF(N172="základní",J172,0)</f>
        <v>0</v>
      </c>
      <c r="BF172" s="141">
        <f>IF(N172="snížená",J172,0)</f>
        <v>0</v>
      </c>
      <c r="BG172" s="141">
        <f>IF(N172="zákl. přenesená",J172,0)</f>
        <v>0</v>
      </c>
      <c r="BH172" s="141">
        <f>IF(N172="sníž. přenesená",J172,0)</f>
        <v>0</v>
      </c>
      <c r="BI172" s="141">
        <f>IF(N172="nulová",J172,0)</f>
        <v>0</v>
      </c>
      <c r="BJ172" s="14" t="s">
        <v>82</v>
      </c>
      <c r="BK172" s="141">
        <f>ROUND(I172*H172,2)</f>
        <v>0</v>
      </c>
      <c r="BL172" s="14" t="s">
        <v>145</v>
      </c>
      <c r="BM172" s="140" t="s">
        <v>767</v>
      </c>
    </row>
    <row r="173" spans="2:65" s="1" customFormat="1" ht="19.2">
      <c r="B173" s="29"/>
      <c r="D173" s="142" t="s">
        <v>147</v>
      </c>
      <c r="F173" s="143" t="s">
        <v>543</v>
      </c>
      <c r="I173" s="144"/>
      <c r="L173" s="29"/>
      <c r="M173" s="145"/>
      <c r="T173" s="53"/>
      <c r="AT173" s="14" t="s">
        <v>147</v>
      </c>
      <c r="AU173" s="14" t="s">
        <v>84</v>
      </c>
    </row>
    <row r="174" spans="2:65" s="1" customFormat="1" ht="19.2">
      <c r="B174" s="29"/>
      <c r="D174" s="142" t="s">
        <v>149</v>
      </c>
      <c r="F174" s="146" t="s">
        <v>766</v>
      </c>
      <c r="I174" s="144"/>
      <c r="L174" s="29"/>
      <c r="M174" s="145"/>
      <c r="T174" s="53"/>
      <c r="AT174" s="14" t="s">
        <v>149</v>
      </c>
      <c r="AU174" s="14" t="s">
        <v>84</v>
      </c>
    </row>
    <row r="175" spans="2:65" s="1" customFormat="1" ht="33" customHeight="1">
      <c r="B175" s="29"/>
      <c r="C175" s="129" t="s">
        <v>235</v>
      </c>
      <c r="D175" s="129" t="s">
        <v>140</v>
      </c>
      <c r="E175" s="130" t="s">
        <v>332</v>
      </c>
      <c r="F175" s="131" t="s">
        <v>333</v>
      </c>
      <c r="G175" s="132" t="s">
        <v>168</v>
      </c>
      <c r="H175" s="133">
        <v>72.8</v>
      </c>
      <c r="I175" s="134"/>
      <c r="J175" s="135">
        <f>ROUND(I175*H175,2)</f>
        <v>0</v>
      </c>
      <c r="K175" s="131" t="s">
        <v>144</v>
      </c>
      <c r="L175" s="29"/>
      <c r="M175" s="136" t="s">
        <v>1</v>
      </c>
      <c r="N175" s="137" t="s">
        <v>39</v>
      </c>
      <c r="P175" s="138">
        <f>O175*H175</f>
        <v>0</v>
      </c>
      <c r="Q175" s="138">
        <v>0.16850000000000001</v>
      </c>
      <c r="R175" s="138">
        <f>Q175*H175</f>
        <v>12.2668</v>
      </c>
      <c r="S175" s="138">
        <v>0</v>
      </c>
      <c r="T175" s="139">
        <f>S175*H175</f>
        <v>0</v>
      </c>
      <c r="AR175" s="140" t="s">
        <v>145</v>
      </c>
      <c r="AT175" s="140" t="s">
        <v>140</v>
      </c>
      <c r="AU175" s="140" t="s">
        <v>84</v>
      </c>
      <c r="AY175" s="14" t="s">
        <v>138</v>
      </c>
      <c r="BE175" s="141">
        <f>IF(N175="základní",J175,0)</f>
        <v>0</v>
      </c>
      <c r="BF175" s="141">
        <f>IF(N175="snížená",J175,0)</f>
        <v>0</v>
      </c>
      <c r="BG175" s="141">
        <f>IF(N175="zákl. přenesená",J175,0)</f>
        <v>0</v>
      </c>
      <c r="BH175" s="141">
        <f>IF(N175="sníž. přenesená",J175,0)</f>
        <v>0</v>
      </c>
      <c r="BI175" s="141">
        <f>IF(N175="nulová",J175,0)</f>
        <v>0</v>
      </c>
      <c r="BJ175" s="14" t="s">
        <v>82</v>
      </c>
      <c r="BK175" s="141">
        <f>ROUND(I175*H175,2)</f>
        <v>0</v>
      </c>
      <c r="BL175" s="14" t="s">
        <v>145</v>
      </c>
      <c r="BM175" s="140" t="s">
        <v>768</v>
      </c>
    </row>
    <row r="176" spans="2:65" s="1" customFormat="1" ht="38.4">
      <c r="B176" s="29"/>
      <c r="D176" s="142" t="s">
        <v>147</v>
      </c>
      <c r="F176" s="143" t="s">
        <v>335</v>
      </c>
      <c r="I176" s="144"/>
      <c r="L176" s="29"/>
      <c r="M176" s="145"/>
      <c r="T176" s="53"/>
      <c r="AT176" s="14" t="s">
        <v>147</v>
      </c>
      <c r="AU176" s="14" t="s">
        <v>84</v>
      </c>
    </row>
    <row r="177" spans="2:65" s="1" customFormat="1" ht="19.2">
      <c r="B177" s="29"/>
      <c r="D177" s="142" t="s">
        <v>149</v>
      </c>
      <c r="F177" s="146" t="s">
        <v>759</v>
      </c>
      <c r="I177" s="144"/>
      <c r="L177" s="29"/>
      <c r="M177" s="145"/>
      <c r="T177" s="53"/>
      <c r="AT177" s="14" t="s">
        <v>149</v>
      </c>
      <c r="AU177" s="14" t="s">
        <v>84</v>
      </c>
    </row>
    <row r="178" spans="2:65" s="12" customFormat="1" ht="10.199999999999999">
      <c r="B178" s="147"/>
      <c r="D178" s="142" t="s">
        <v>151</v>
      </c>
      <c r="E178" s="148" t="s">
        <v>1</v>
      </c>
      <c r="F178" s="149" t="s">
        <v>769</v>
      </c>
      <c r="H178" s="150">
        <v>72.8</v>
      </c>
      <c r="I178" s="151"/>
      <c r="L178" s="147"/>
      <c r="M178" s="152"/>
      <c r="T178" s="153"/>
      <c r="AT178" s="148" t="s">
        <v>151</v>
      </c>
      <c r="AU178" s="148" t="s">
        <v>84</v>
      </c>
      <c r="AV178" s="12" t="s">
        <v>84</v>
      </c>
      <c r="AW178" s="12" t="s">
        <v>31</v>
      </c>
      <c r="AX178" s="12" t="s">
        <v>82</v>
      </c>
      <c r="AY178" s="148" t="s">
        <v>138</v>
      </c>
    </row>
    <row r="179" spans="2:65" s="1" customFormat="1" ht="16.5" customHeight="1">
      <c r="B179" s="29"/>
      <c r="C179" s="154" t="s">
        <v>241</v>
      </c>
      <c r="D179" s="154" t="s">
        <v>228</v>
      </c>
      <c r="E179" s="155" t="s">
        <v>338</v>
      </c>
      <c r="F179" s="156" t="s">
        <v>339</v>
      </c>
      <c r="G179" s="157" t="s">
        <v>168</v>
      </c>
      <c r="H179" s="158">
        <v>63.036000000000001</v>
      </c>
      <c r="I179" s="159"/>
      <c r="J179" s="160">
        <f>ROUND(I179*H179,2)</f>
        <v>0</v>
      </c>
      <c r="K179" s="156" t="s">
        <v>144</v>
      </c>
      <c r="L179" s="161"/>
      <c r="M179" s="162" t="s">
        <v>1</v>
      </c>
      <c r="N179" s="163" t="s">
        <v>39</v>
      </c>
      <c r="P179" s="138">
        <f>O179*H179</f>
        <v>0</v>
      </c>
      <c r="Q179" s="138">
        <v>0.08</v>
      </c>
      <c r="R179" s="138">
        <f>Q179*H179</f>
        <v>5.0428800000000003</v>
      </c>
      <c r="S179" s="138">
        <v>0</v>
      </c>
      <c r="T179" s="139">
        <f>S179*H179</f>
        <v>0</v>
      </c>
      <c r="AR179" s="140" t="s">
        <v>190</v>
      </c>
      <c r="AT179" s="140" t="s">
        <v>228</v>
      </c>
      <c r="AU179" s="140" t="s">
        <v>84</v>
      </c>
      <c r="AY179" s="14" t="s">
        <v>138</v>
      </c>
      <c r="BE179" s="141">
        <f>IF(N179="základní",J179,0)</f>
        <v>0</v>
      </c>
      <c r="BF179" s="141">
        <f>IF(N179="snížená",J179,0)</f>
        <v>0</v>
      </c>
      <c r="BG179" s="141">
        <f>IF(N179="zákl. přenesená",J179,0)</f>
        <v>0</v>
      </c>
      <c r="BH179" s="141">
        <f>IF(N179="sníž. přenesená",J179,0)</f>
        <v>0</v>
      </c>
      <c r="BI179" s="141">
        <f>IF(N179="nulová",J179,0)</f>
        <v>0</v>
      </c>
      <c r="BJ179" s="14" t="s">
        <v>82</v>
      </c>
      <c r="BK179" s="141">
        <f>ROUND(I179*H179,2)</f>
        <v>0</v>
      </c>
      <c r="BL179" s="14" t="s">
        <v>145</v>
      </c>
      <c r="BM179" s="140" t="s">
        <v>770</v>
      </c>
    </row>
    <row r="180" spans="2:65" s="1" customFormat="1" ht="10.199999999999999">
      <c r="B180" s="29"/>
      <c r="D180" s="142" t="s">
        <v>147</v>
      </c>
      <c r="F180" s="143" t="s">
        <v>339</v>
      </c>
      <c r="I180" s="144"/>
      <c r="L180" s="29"/>
      <c r="M180" s="145"/>
      <c r="T180" s="53"/>
      <c r="AT180" s="14" t="s">
        <v>147</v>
      </c>
      <c r="AU180" s="14" t="s">
        <v>84</v>
      </c>
    </row>
    <row r="181" spans="2:65" s="1" customFormat="1" ht="19.2">
      <c r="B181" s="29"/>
      <c r="D181" s="142" t="s">
        <v>149</v>
      </c>
      <c r="F181" s="146" t="s">
        <v>759</v>
      </c>
      <c r="I181" s="144"/>
      <c r="L181" s="29"/>
      <c r="M181" s="145"/>
      <c r="T181" s="53"/>
      <c r="AT181" s="14" t="s">
        <v>149</v>
      </c>
      <c r="AU181" s="14" t="s">
        <v>84</v>
      </c>
    </row>
    <row r="182" spans="2:65" s="12" customFormat="1" ht="10.199999999999999">
      <c r="B182" s="147"/>
      <c r="D182" s="142" t="s">
        <v>151</v>
      </c>
      <c r="F182" s="149" t="s">
        <v>771</v>
      </c>
      <c r="H182" s="150">
        <v>63.036000000000001</v>
      </c>
      <c r="I182" s="151"/>
      <c r="L182" s="147"/>
      <c r="M182" s="152"/>
      <c r="T182" s="153"/>
      <c r="AT182" s="148" t="s">
        <v>151</v>
      </c>
      <c r="AU182" s="148" t="s">
        <v>84</v>
      </c>
      <c r="AV182" s="12" t="s">
        <v>84</v>
      </c>
      <c r="AW182" s="12" t="s">
        <v>4</v>
      </c>
      <c r="AX182" s="12" t="s">
        <v>82</v>
      </c>
      <c r="AY182" s="148" t="s">
        <v>138</v>
      </c>
    </row>
    <row r="183" spans="2:65" s="1" customFormat="1" ht="16.5" customHeight="1">
      <c r="B183" s="29"/>
      <c r="C183" s="154" t="s">
        <v>247</v>
      </c>
      <c r="D183" s="154" t="s">
        <v>228</v>
      </c>
      <c r="E183" s="155" t="s">
        <v>343</v>
      </c>
      <c r="F183" s="156" t="s">
        <v>344</v>
      </c>
      <c r="G183" s="157" t="s">
        <v>168</v>
      </c>
      <c r="H183" s="158">
        <v>8.16</v>
      </c>
      <c r="I183" s="159"/>
      <c r="J183" s="160">
        <f>ROUND(I183*H183,2)</f>
        <v>0</v>
      </c>
      <c r="K183" s="156" t="s">
        <v>144</v>
      </c>
      <c r="L183" s="161"/>
      <c r="M183" s="162" t="s">
        <v>1</v>
      </c>
      <c r="N183" s="163" t="s">
        <v>39</v>
      </c>
      <c r="P183" s="138">
        <f>O183*H183</f>
        <v>0</v>
      </c>
      <c r="Q183" s="138">
        <v>4.8300000000000003E-2</v>
      </c>
      <c r="R183" s="138">
        <f>Q183*H183</f>
        <v>0.39412800000000003</v>
      </c>
      <c r="S183" s="138">
        <v>0</v>
      </c>
      <c r="T183" s="139">
        <f>S183*H183</f>
        <v>0</v>
      </c>
      <c r="AR183" s="140" t="s">
        <v>190</v>
      </c>
      <c r="AT183" s="140" t="s">
        <v>228</v>
      </c>
      <c r="AU183" s="140" t="s">
        <v>84</v>
      </c>
      <c r="AY183" s="14" t="s">
        <v>138</v>
      </c>
      <c r="BE183" s="141">
        <f>IF(N183="základní",J183,0)</f>
        <v>0</v>
      </c>
      <c r="BF183" s="141">
        <f>IF(N183="snížená",J183,0)</f>
        <v>0</v>
      </c>
      <c r="BG183" s="141">
        <f>IF(N183="zákl. přenesená",J183,0)</f>
        <v>0</v>
      </c>
      <c r="BH183" s="141">
        <f>IF(N183="sníž. přenesená",J183,0)</f>
        <v>0</v>
      </c>
      <c r="BI183" s="141">
        <f>IF(N183="nulová",J183,0)</f>
        <v>0</v>
      </c>
      <c r="BJ183" s="14" t="s">
        <v>82</v>
      </c>
      <c r="BK183" s="141">
        <f>ROUND(I183*H183,2)</f>
        <v>0</v>
      </c>
      <c r="BL183" s="14" t="s">
        <v>145</v>
      </c>
      <c r="BM183" s="140" t="s">
        <v>772</v>
      </c>
    </row>
    <row r="184" spans="2:65" s="1" customFormat="1" ht="10.199999999999999">
      <c r="B184" s="29"/>
      <c r="D184" s="142" t="s">
        <v>147</v>
      </c>
      <c r="F184" s="143" t="s">
        <v>344</v>
      </c>
      <c r="I184" s="144"/>
      <c r="L184" s="29"/>
      <c r="M184" s="145"/>
      <c r="T184" s="53"/>
      <c r="AT184" s="14" t="s">
        <v>147</v>
      </c>
      <c r="AU184" s="14" t="s">
        <v>84</v>
      </c>
    </row>
    <row r="185" spans="2:65" s="1" customFormat="1" ht="19.2">
      <c r="B185" s="29"/>
      <c r="D185" s="142" t="s">
        <v>149</v>
      </c>
      <c r="F185" s="146" t="s">
        <v>759</v>
      </c>
      <c r="I185" s="144"/>
      <c r="L185" s="29"/>
      <c r="M185" s="145"/>
      <c r="T185" s="53"/>
      <c r="AT185" s="14" t="s">
        <v>149</v>
      </c>
      <c r="AU185" s="14" t="s">
        <v>84</v>
      </c>
    </row>
    <row r="186" spans="2:65" s="12" customFormat="1" ht="10.199999999999999">
      <c r="B186" s="147"/>
      <c r="D186" s="142" t="s">
        <v>151</v>
      </c>
      <c r="F186" s="149" t="s">
        <v>773</v>
      </c>
      <c r="H186" s="150">
        <v>8.16</v>
      </c>
      <c r="I186" s="151"/>
      <c r="L186" s="147"/>
      <c r="M186" s="152"/>
      <c r="T186" s="153"/>
      <c r="AT186" s="148" t="s">
        <v>151</v>
      </c>
      <c r="AU186" s="148" t="s">
        <v>84</v>
      </c>
      <c r="AV186" s="12" t="s">
        <v>84</v>
      </c>
      <c r="AW186" s="12" t="s">
        <v>4</v>
      </c>
      <c r="AX186" s="12" t="s">
        <v>82</v>
      </c>
      <c r="AY186" s="148" t="s">
        <v>138</v>
      </c>
    </row>
    <row r="187" spans="2:65" s="1" customFormat="1" ht="24.15" customHeight="1">
      <c r="B187" s="29"/>
      <c r="C187" s="154" t="s">
        <v>253</v>
      </c>
      <c r="D187" s="154" t="s">
        <v>228</v>
      </c>
      <c r="E187" s="155" t="s">
        <v>348</v>
      </c>
      <c r="F187" s="156" t="s">
        <v>349</v>
      </c>
      <c r="G187" s="157" t="s">
        <v>168</v>
      </c>
      <c r="H187" s="158">
        <v>3.06</v>
      </c>
      <c r="I187" s="159"/>
      <c r="J187" s="160">
        <f>ROUND(I187*H187,2)</f>
        <v>0</v>
      </c>
      <c r="K187" s="156" t="s">
        <v>144</v>
      </c>
      <c r="L187" s="161"/>
      <c r="M187" s="162" t="s">
        <v>1</v>
      </c>
      <c r="N187" s="163" t="s">
        <v>39</v>
      </c>
      <c r="P187" s="138">
        <f>O187*H187</f>
        <v>0</v>
      </c>
      <c r="Q187" s="138">
        <v>6.5670000000000006E-2</v>
      </c>
      <c r="R187" s="138">
        <f>Q187*H187</f>
        <v>0.20095020000000002</v>
      </c>
      <c r="S187" s="138">
        <v>0</v>
      </c>
      <c r="T187" s="139">
        <f>S187*H187</f>
        <v>0</v>
      </c>
      <c r="AR187" s="140" t="s">
        <v>190</v>
      </c>
      <c r="AT187" s="140" t="s">
        <v>228</v>
      </c>
      <c r="AU187" s="140" t="s">
        <v>84</v>
      </c>
      <c r="AY187" s="14" t="s">
        <v>138</v>
      </c>
      <c r="BE187" s="141">
        <f>IF(N187="základní",J187,0)</f>
        <v>0</v>
      </c>
      <c r="BF187" s="141">
        <f>IF(N187="snížená",J187,0)</f>
        <v>0</v>
      </c>
      <c r="BG187" s="141">
        <f>IF(N187="zákl. přenesená",J187,0)</f>
        <v>0</v>
      </c>
      <c r="BH187" s="141">
        <f>IF(N187="sníž. přenesená",J187,0)</f>
        <v>0</v>
      </c>
      <c r="BI187" s="141">
        <f>IF(N187="nulová",J187,0)</f>
        <v>0</v>
      </c>
      <c r="BJ187" s="14" t="s">
        <v>82</v>
      </c>
      <c r="BK187" s="141">
        <f>ROUND(I187*H187,2)</f>
        <v>0</v>
      </c>
      <c r="BL187" s="14" t="s">
        <v>145</v>
      </c>
      <c r="BM187" s="140" t="s">
        <v>774</v>
      </c>
    </row>
    <row r="188" spans="2:65" s="1" customFormat="1" ht="10.199999999999999">
      <c r="B188" s="29"/>
      <c r="D188" s="142" t="s">
        <v>147</v>
      </c>
      <c r="F188" s="143" t="s">
        <v>349</v>
      </c>
      <c r="I188" s="144"/>
      <c r="L188" s="29"/>
      <c r="M188" s="145"/>
      <c r="T188" s="53"/>
      <c r="AT188" s="14" t="s">
        <v>147</v>
      </c>
      <c r="AU188" s="14" t="s">
        <v>84</v>
      </c>
    </row>
    <row r="189" spans="2:65" s="1" customFormat="1" ht="19.2">
      <c r="B189" s="29"/>
      <c r="D189" s="142" t="s">
        <v>149</v>
      </c>
      <c r="F189" s="146" t="s">
        <v>759</v>
      </c>
      <c r="I189" s="144"/>
      <c r="L189" s="29"/>
      <c r="M189" s="145"/>
      <c r="T189" s="53"/>
      <c r="AT189" s="14" t="s">
        <v>149</v>
      </c>
      <c r="AU189" s="14" t="s">
        <v>84</v>
      </c>
    </row>
    <row r="190" spans="2:65" s="12" customFormat="1" ht="10.199999999999999">
      <c r="B190" s="147"/>
      <c r="D190" s="142" t="s">
        <v>151</v>
      </c>
      <c r="F190" s="149" t="s">
        <v>775</v>
      </c>
      <c r="H190" s="150">
        <v>3.06</v>
      </c>
      <c r="I190" s="151"/>
      <c r="L190" s="147"/>
      <c r="M190" s="152"/>
      <c r="T190" s="153"/>
      <c r="AT190" s="148" t="s">
        <v>151</v>
      </c>
      <c r="AU190" s="148" t="s">
        <v>84</v>
      </c>
      <c r="AV190" s="12" t="s">
        <v>84</v>
      </c>
      <c r="AW190" s="12" t="s">
        <v>4</v>
      </c>
      <c r="AX190" s="12" t="s">
        <v>82</v>
      </c>
      <c r="AY190" s="148" t="s">
        <v>138</v>
      </c>
    </row>
    <row r="191" spans="2:65" s="11" customFormat="1" ht="22.8" customHeight="1">
      <c r="B191" s="117"/>
      <c r="D191" s="118" t="s">
        <v>73</v>
      </c>
      <c r="E191" s="127" t="s">
        <v>427</v>
      </c>
      <c r="F191" s="127" t="s">
        <v>428</v>
      </c>
      <c r="I191" s="120"/>
      <c r="J191" s="128">
        <f>BK191</f>
        <v>0</v>
      </c>
      <c r="L191" s="117"/>
      <c r="M191" s="122"/>
      <c r="P191" s="123">
        <f>SUM(P192:P201)</f>
        <v>0</v>
      </c>
      <c r="R191" s="123">
        <f>SUM(R192:R201)</f>
        <v>0</v>
      </c>
      <c r="T191" s="124">
        <f>SUM(T192:T201)</f>
        <v>0</v>
      </c>
      <c r="AR191" s="118" t="s">
        <v>82</v>
      </c>
      <c r="AT191" s="125" t="s">
        <v>73</v>
      </c>
      <c r="AU191" s="125" t="s">
        <v>82</v>
      </c>
      <c r="AY191" s="118" t="s">
        <v>138</v>
      </c>
      <c r="BK191" s="126">
        <f>SUM(BK192:BK201)</f>
        <v>0</v>
      </c>
    </row>
    <row r="192" spans="2:65" s="1" customFormat="1" ht="21.75" customHeight="1">
      <c r="B192" s="29"/>
      <c r="C192" s="129" t="s">
        <v>260</v>
      </c>
      <c r="D192" s="129" t="s">
        <v>140</v>
      </c>
      <c r="E192" s="130" t="s">
        <v>441</v>
      </c>
      <c r="F192" s="131" t="s">
        <v>442</v>
      </c>
      <c r="G192" s="132" t="s">
        <v>193</v>
      </c>
      <c r="H192" s="133">
        <v>57.375999999999998</v>
      </c>
      <c r="I192" s="134"/>
      <c r="J192" s="135">
        <f>ROUND(I192*H192,2)</f>
        <v>0</v>
      </c>
      <c r="K192" s="131" t="s">
        <v>144</v>
      </c>
      <c r="L192" s="29"/>
      <c r="M192" s="136" t="s">
        <v>1</v>
      </c>
      <c r="N192" s="137" t="s">
        <v>39</v>
      </c>
      <c r="P192" s="138">
        <f>O192*H192</f>
        <v>0</v>
      </c>
      <c r="Q192" s="138">
        <v>0</v>
      </c>
      <c r="R192" s="138">
        <f>Q192*H192</f>
        <v>0</v>
      </c>
      <c r="S192" s="138">
        <v>0</v>
      </c>
      <c r="T192" s="139">
        <f>S192*H192</f>
        <v>0</v>
      </c>
      <c r="AR192" s="140" t="s">
        <v>145</v>
      </c>
      <c r="AT192" s="140" t="s">
        <v>140</v>
      </c>
      <c r="AU192" s="140" t="s">
        <v>84</v>
      </c>
      <c r="AY192" s="14" t="s">
        <v>138</v>
      </c>
      <c r="BE192" s="141">
        <f>IF(N192="základní",J192,0)</f>
        <v>0</v>
      </c>
      <c r="BF192" s="141">
        <f>IF(N192="snížená",J192,0)</f>
        <v>0</v>
      </c>
      <c r="BG192" s="141">
        <f>IF(N192="zákl. přenesená",J192,0)</f>
        <v>0</v>
      </c>
      <c r="BH192" s="141">
        <f>IF(N192="sníž. přenesená",J192,0)</f>
        <v>0</v>
      </c>
      <c r="BI192" s="141">
        <f>IF(N192="nulová",J192,0)</f>
        <v>0</v>
      </c>
      <c r="BJ192" s="14" t="s">
        <v>82</v>
      </c>
      <c r="BK192" s="141">
        <f>ROUND(I192*H192,2)</f>
        <v>0</v>
      </c>
      <c r="BL192" s="14" t="s">
        <v>145</v>
      </c>
      <c r="BM192" s="140" t="s">
        <v>776</v>
      </c>
    </row>
    <row r="193" spans="2:65" s="1" customFormat="1" ht="28.8">
      <c r="B193" s="29"/>
      <c r="D193" s="142" t="s">
        <v>147</v>
      </c>
      <c r="F193" s="143" t="s">
        <v>444</v>
      </c>
      <c r="I193" s="144"/>
      <c r="L193" s="29"/>
      <c r="M193" s="145"/>
      <c r="T193" s="53"/>
      <c r="AT193" s="14" t="s">
        <v>147</v>
      </c>
      <c r="AU193" s="14" t="s">
        <v>84</v>
      </c>
    </row>
    <row r="194" spans="2:65" s="12" customFormat="1" ht="10.199999999999999">
      <c r="B194" s="147"/>
      <c r="D194" s="142" t="s">
        <v>151</v>
      </c>
      <c r="E194" s="148" t="s">
        <v>1</v>
      </c>
      <c r="F194" s="149" t="s">
        <v>777</v>
      </c>
      <c r="H194" s="150">
        <v>57.375999999999998</v>
      </c>
      <c r="I194" s="151"/>
      <c r="L194" s="147"/>
      <c r="M194" s="152"/>
      <c r="T194" s="153"/>
      <c r="AT194" s="148" t="s">
        <v>151</v>
      </c>
      <c r="AU194" s="148" t="s">
        <v>84</v>
      </c>
      <c r="AV194" s="12" t="s">
        <v>84</v>
      </c>
      <c r="AW194" s="12" t="s">
        <v>31</v>
      </c>
      <c r="AX194" s="12" t="s">
        <v>82</v>
      </c>
      <c r="AY194" s="148" t="s">
        <v>138</v>
      </c>
    </row>
    <row r="195" spans="2:65" s="1" customFormat="1" ht="24.15" customHeight="1">
      <c r="B195" s="29"/>
      <c r="C195" s="129" t="s">
        <v>266</v>
      </c>
      <c r="D195" s="129" t="s">
        <v>140</v>
      </c>
      <c r="E195" s="130" t="s">
        <v>447</v>
      </c>
      <c r="F195" s="131" t="s">
        <v>448</v>
      </c>
      <c r="G195" s="132" t="s">
        <v>193</v>
      </c>
      <c r="H195" s="133">
        <v>57.375999999999998</v>
      </c>
      <c r="I195" s="134"/>
      <c r="J195" s="135">
        <f>ROUND(I195*H195,2)</f>
        <v>0</v>
      </c>
      <c r="K195" s="131" t="s">
        <v>144</v>
      </c>
      <c r="L195" s="29"/>
      <c r="M195" s="136" t="s">
        <v>1</v>
      </c>
      <c r="N195" s="137" t="s">
        <v>39</v>
      </c>
      <c r="P195" s="138">
        <f>O195*H195</f>
        <v>0</v>
      </c>
      <c r="Q195" s="138">
        <v>0</v>
      </c>
      <c r="R195" s="138">
        <f>Q195*H195</f>
        <v>0</v>
      </c>
      <c r="S195" s="138">
        <v>0</v>
      </c>
      <c r="T195" s="139">
        <f>S195*H195</f>
        <v>0</v>
      </c>
      <c r="AR195" s="140" t="s">
        <v>145</v>
      </c>
      <c r="AT195" s="140" t="s">
        <v>140</v>
      </c>
      <c r="AU195" s="140" t="s">
        <v>84</v>
      </c>
      <c r="AY195" s="14" t="s">
        <v>138</v>
      </c>
      <c r="BE195" s="141">
        <f>IF(N195="základní",J195,0)</f>
        <v>0</v>
      </c>
      <c r="BF195" s="141">
        <f>IF(N195="snížená",J195,0)</f>
        <v>0</v>
      </c>
      <c r="BG195" s="141">
        <f>IF(N195="zákl. přenesená",J195,0)</f>
        <v>0</v>
      </c>
      <c r="BH195" s="141">
        <f>IF(N195="sníž. přenesená",J195,0)</f>
        <v>0</v>
      </c>
      <c r="BI195" s="141">
        <f>IF(N195="nulová",J195,0)</f>
        <v>0</v>
      </c>
      <c r="BJ195" s="14" t="s">
        <v>82</v>
      </c>
      <c r="BK195" s="141">
        <f>ROUND(I195*H195,2)</f>
        <v>0</v>
      </c>
      <c r="BL195" s="14" t="s">
        <v>145</v>
      </c>
      <c r="BM195" s="140" t="s">
        <v>778</v>
      </c>
    </row>
    <row r="196" spans="2:65" s="1" customFormat="1" ht="28.8">
      <c r="B196" s="29"/>
      <c r="D196" s="142" t="s">
        <v>147</v>
      </c>
      <c r="F196" s="143" t="s">
        <v>450</v>
      </c>
      <c r="I196" s="144"/>
      <c r="L196" s="29"/>
      <c r="M196" s="145"/>
      <c r="T196" s="53"/>
      <c r="AT196" s="14" t="s">
        <v>147</v>
      </c>
      <c r="AU196" s="14" t="s">
        <v>84</v>
      </c>
    </row>
    <row r="197" spans="2:65" s="1" customFormat="1" ht="19.2">
      <c r="B197" s="29"/>
      <c r="D197" s="142" t="s">
        <v>149</v>
      </c>
      <c r="F197" s="146" t="s">
        <v>451</v>
      </c>
      <c r="I197" s="144"/>
      <c r="L197" s="29"/>
      <c r="M197" s="145"/>
      <c r="T197" s="53"/>
      <c r="AT197" s="14" t="s">
        <v>149</v>
      </c>
      <c r="AU197" s="14" t="s">
        <v>84</v>
      </c>
    </row>
    <row r="198" spans="2:65" s="12" customFormat="1" ht="10.199999999999999">
      <c r="B198" s="147"/>
      <c r="D198" s="142" t="s">
        <v>151</v>
      </c>
      <c r="E198" s="148" t="s">
        <v>1</v>
      </c>
      <c r="F198" s="149" t="s">
        <v>777</v>
      </c>
      <c r="H198" s="150">
        <v>57.375999999999998</v>
      </c>
      <c r="I198" s="151"/>
      <c r="L198" s="147"/>
      <c r="M198" s="152"/>
      <c r="T198" s="153"/>
      <c r="AT198" s="148" t="s">
        <v>151</v>
      </c>
      <c r="AU198" s="148" t="s">
        <v>84</v>
      </c>
      <c r="AV198" s="12" t="s">
        <v>84</v>
      </c>
      <c r="AW198" s="12" t="s">
        <v>31</v>
      </c>
      <c r="AX198" s="12" t="s">
        <v>82</v>
      </c>
      <c r="AY198" s="148" t="s">
        <v>138</v>
      </c>
    </row>
    <row r="199" spans="2:65" s="1" customFormat="1" ht="44.25" customHeight="1">
      <c r="B199" s="29"/>
      <c r="C199" s="129" t="s">
        <v>7</v>
      </c>
      <c r="D199" s="129" t="s">
        <v>140</v>
      </c>
      <c r="E199" s="130" t="s">
        <v>729</v>
      </c>
      <c r="F199" s="131" t="s">
        <v>730</v>
      </c>
      <c r="G199" s="132" t="s">
        <v>193</v>
      </c>
      <c r="H199" s="133">
        <v>57.375999999999998</v>
      </c>
      <c r="I199" s="134"/>
      <c r="J199" s="135">
        <f>ROUND(I199*H199,2)</f>
        <v>0</v>
      </c>
      <c r="K199" s="131" t="s">
        <v>144</v>
      </c>
      <c r="L199" s="29"/>
      <c r="M199" s="136" t="s">
        <v>1</v>
      </c>
      <c r="N199" s="137" t="s">
        <v>39</v>
      </c>
      <c r="P199" s="138">
        <f>O199*H199</f>
        <v>0</v>
      </c>
      <c r="Q199" s="138">
        <v>0</v>
      </c>
      <c r="R199" s="138">
        <f>Q199*H199</f>
        <v>0</v>
      </c>
      <c r="S199" s="138">
        <v>0</v>
      </c>
      <c r="T199" s="139">
        <f>S199*H199</f>
        <v>0</v>
      </c>
      <c r="AR199" s="140" t="s">
        <v>145</v>
      </c>
      <c r="AT199" s="140" t="s">
        <v>140</v>
      </c>
      <c r="AU199" s="140" t="s">
        <v>84</v>
      </c>
      <c r="AY199" s="14" t="s">
        <v>138</v>
      </c>
      <c r="BE199" s="141">
        <f>IF(N199="základní",J199,0)</f>
        <v>0</v>
      </c>
      <c r="BF199" s="141">
        <f>IF(N199="snížená",J199,0)</f>
        <v>0</v>
      </c>
      <c r="BG199" s="141">
        <f>IF(N199="zákl. přenesená",J199,0)</f>
        <v>0</v>
      </c>
      <c r="BH199" s="141">
        <f>IF(N199="sníž. přenesená",J199,0)</f>
        <v>0</v>
      </c>
      <c r="BI199" s="141">
        <f>IF(N199="nulová",J199,0)</f>
        <v>0</v>
      </c>
      <c r="BJ199" s="14" t="s">
        <v>82</v>
      </c>
      <c r="BK199" s="141">
        <f>ROUND(I199*H199,2)</f>
        <v>0</v>
      </c>
      <c r="BL199" s="14" t="s">
        <v>145</v>
      </c>
      <c r="BM199" s="140" t="s">
        <v>779</v>
      </c>
    </row>
    <row r="200" spans="2:65" s="1" customFormat="1" ht="28.8">
      <c r="B200" s="29"/>
      <c r="D200" s="142" t="s">
        <v>147</v>
      </c>
      <c r="F200" s="143" t="s">
        <v>195</v>
      </c>
      <c r="I200" s="144"/>
      <c r="L200" s="29"/>
      <c r="M200" s="145"/>
      <c r="T200" s="53"/>
      <c r="AT200" s="14" t="s">
        <v>147</v>
      </c>
      <c r="AU200" s="14" t="s">
        <v>84</v>
      </c>
    </row>
    <row r="201" spans="2:65" s="12" customFormat="1" ht="10.199999999999999">
      <c r="B201" s="147"/>
      <c r="D201" s="142" t="s">
        <v>151</v>
      </c>
      <c r="E201" s="148" t="s">
        <v>1</v>
      </c>
      <c r="F201" s="149" t="s">
        <v>777</v>
      </c>
      <c r="H201" s="150">
        <v>57.375999999999998</v>
      </c>
      <c r="I201" s="151"/>
      <c r="L201" s="147"/>
      <c r="M201" s="152"/>
      <c r="T201" s="153"/>
      <c r="AT201" s="148" t="s">
        <v>151</v>
      </c>
      <c r="AU201" s="148" t="s">
        <v>84</v>
      </c>
      <c r="AV201" s="12" t="s">
        <v>84</v>
      </c>
      <c r="AW201" s="12" t="s">
        <v>31</v>
      </c>
      <c r="AX201" s="12" t="s">
        <v>82</v>
      </c>
      <c r="AY201" s="148" t="s">
        <v>138</v>
      </c>
    </row>
    <row r="202" spans="2:65" s="11" customFormat="1" ht="22.8" customHeight="1">
      <c r="B202" s="117"/>
      <c r="D202" s="118" t="s">
        <v>73</v>
      </c>
      <c r="E202" s="127" t="s">
        <v>452</v>
      </c>
      <c r="F202" s="127" t="s">
        <v>453</v>
      </c>
      <c r="I202" s="120"/>
      <c r="J202" s="128">
        <f>BK202</f>
        <v>0</v>
      </c>
      <c r="L202" s="117"/>
      <c r="M202" s="122"/>
      <c r="P202" s="123">
        <f>SUM(P203:P204)</f>
        <v>0</v>
      </c>
      <c r="R202" s="123">
        <f>SUM(R203:R204)</f>
        <v>0</v>
      </c>
      <c r="T202" s="124">
        <f>SUM(T203:T204)</f>
        <v>0</v>
      </c>
      <c r="AR202" s="118" t="s">
        <v>82</v>
      </c>
      <c r="AT202" s="125" t="s">
        <v>73</v>
      </c>
      <c r="AU202" s="125" t="s">
        <v>82</v>
      </c>
      <c r="AY202" s="118" t="s">
        <v>138</v>
      </c>
      <c r="BK202" s="126">
        <f>SUM(BK203:BK204)</f>
        <v>0</v>
      </c>
    </row>
    <row r="203" spans="2:65" s="1" customFormat="1" ht="33" customHeight="1">
      <c r="B203" s="29"/>
      <c r="C203" s="129" t="s">
        <v>276</v>
      </c>
      <c r="D203" s="129" t="s">
        <v>140</v>
      </c>
      <c r="E203" s="130" t="s">
        <v>455</v>
      </c>
      <c r="F203" s="131" t="s">
        <v>456</v>
      </c>
      <c r="G203" s="132" t="s">
        <v>193</v>
      </c>
      <c r="H203" s="133">
        <v>215.68700000000001</v>
      </c>
      <c r="I203" s="134"/>
      <c r="J203" s="135">
        <f>ROUND(I203*H203,2)</f>
        <v>0</v>
      </c>
      <c r="K203" s="131" t="s">
        <v>144</v>
      </c>
      <c r="L203" s="29"/>
      <c r="M203" s="136" t="s">
        <v>1</v>
      </c>
      <c r="N203" s="137" t="s">
        <v>39</v>
      </c>
      <c r="P203" s="138">
        <f>O203*H203</f>
        <v>0</v>
      </c>
      <c r="Q203" s="138">
        <v>0</v>
      </c>
      <c r="R203" s="138">
        <f>Q203*H203</f>
        <v>0</v>
      </c>
      <c r="S203" s="138">
        <v>0</v>
      </c>
      <c r="T203" s="139">
        <f>S203*H203</f>
        <v>0</v>
      </c>
      <c r="AR203" s="140" t="s">
        <v>145</v>
      </c>
      <c r="AT203" s="140" t="s">
        <v>140</v>
      </c>
      <c r="AU203" s="140" t="s">
        <v>84</v>
      </c>
      <c r="AY203" s="14" t="s">
        <v>138</v>
      </c>
      <c r="BE203" s="141">
        <f>IF(N203="základní",J203,0)</f>
        <v>0</v>
      </c>
      <c r="BF203" s="141">
        <f>IF(N203="snížená",J203,0)</f>
        <v>0</v>
      </c>
      <c r="BG203" s="141">
        <f>IF(N203="zákl. přenesená",J203,0)</f>
        <v>0</v>
      </c>
      <c r="BH203" s="141">
        <f>IF(N203="sníž. přenesená",J203,0)</f>
        <v>0</v>
      </c>
      <c r="BI203" s="141">
        <f>IF(N203="nulová",J203,0)</f>
        <v>0</v>
      </c>
      <c r="BJ203" s="14" t="s">
        <v>82</v>
      </c>
      <c r="BK203" s="141">
        <f>ROUND(I203*H203,2)</f>
        <v>0</v>
      </c>
      <c r="BL203" s="14" t="s">
        <v>145</v>
      </c>
      <c r="BM203" s="140" t="s">
        <v>780</v>
      </c>
    </row>
    <row r="204" spans="2:65" s="1" customFormat="1" ht="28.8">
      <c r="B204" s="29"/>
      <c r="D204" s="142" t="s">
        <v>147</v>
      </c>
      <c r="F204" s="143" t="s">
        <v>458</v>
      </c>
      <c r="I204" s="144"/>
      <c r="L204" s="29"/>
      <c r="M204" s="164"/>
      <c r="N204" s="165"/>
      <c r="O204" s="165"/>
      <c r="P204" s="165"/>
      <c r="Q204" s="165"/>
      <c r="R204" s="165"/>
      <c r="S204" s="165"/>
      <c r="T204" s="166"/>
      <c r="AT204" s="14" t="s">
        <v>147</v>
      </c>
      <c r="AU204" s="14" t="s">
        <v>84</v>
      </c>
    </row>
    <row r="205" spans="2:65" s="1" customFormat="1" ht="6.9" customHeight="1">
      <c r="B205" s="41"/>
      <c r="C205" s="42"/>
      <c r="D205" s="42"/>
      <c r="E205" s="42"/>
      <c r="F205" s="42"/>
      <c r="G205" s="42"/>
      <c r="H205" s="42"/>
      <c r="I205" s="42"/>
      <c r="J205" s="42"/>
      <c r="K205" s="42"/>
      <c r="L205" s="29"/>
    </row>
  </sheetData>
  <sheetProtection algorithmName="SHA-512" hashValue="pkAHaX6gKfXAEf+a+J3/FBUqB3vCuZlwXYc/IOs8IiAxnSVKhWILVLNsd7zIuzhlcuU7zJIwWlRZfmVVZPqeVQ==" saltValue="dAdbxTLoGS/AUPEvqR75G3dQYg7dnJPCCRVGRARxdKbuCkl38Mqqm7iY49bkYgjxP9DlEOsQHQb425+De+lIFQ==" spinCount="100000" sheet="1" objects="1" scenarios="1" formatColumns="0" formatRows="0" autoFilter="0"/>
  <autoFilter ref="C121:K204" xr:uid="{00000000-0009-0000-0000-000005000000}"/>
  <mergeCells count="9">
    <mergeCell ref="E87:H87"/>
    <mergeCell ref="E112:H112"/>
    <mergeCell ref="E114:H114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2:BM123"/>
  <sheetViews>
    <sheetView showGridLines="0" workbookViewId="0"/>
  </sheetViews>
  <sheetFormatPr defaultRowHeight="14.4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1" width="22.28515625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193"/>
      <c r="M2" s="193"/>
      <c r="N2" s="193"/>
      <c r="O2" s="193"/>
      <c r="P2" s="193"/>
      <c r="Q2" s="193"/>
      <c r="R2" s="193"/>
      <c r="S2" s="193"/>
      <c r="T2" s="193"/>
      <c r="U2" s="193"/>
      <c r="V2" s="193"/>
      <c r="AT2" s="14" t="s">
        <v>99</v>
      </c>
    </row>
    <row r="3" spans="2:46" ht="6.9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84</v>
      </c>
    </row>
    <row r="4" spans="2:46" ht="24.9" customHeight="1">
      <c r="B4" s="17"/>
      <c r="D4" s="18" t="s">
        <v>106</v>
      </c>
      <c r="L4" s="17"/>
      <c r="M4" s="85" t="s">
        <v>10</v>
      </c>
      <c r="AT4" s="14" t="s">
        <v>4</v>
      </c>
    </row>
    <row r="5" spans="2:46" ht="6.9" customHeight="1">
      <c r="B5" s="17"/>
      <c r="L5" s="17"/>
    </row>
    <row r="6" spans="2:46" ht="12" customHeight="1">
      <c r="B6" s="17"/>
      <c r="D6" s="24" t="s">
        <v>16</v>
      </c>
      <c r="L6" s="17"/>
    </row>
    <row r="7" spans="2:46" ht="16.5" customHeight="1">
      <c r="B7" s="17"/>
      <c r="E7" s="208" t="str">
        <f>'Rekapitulace stavby'!K6</f>
        <v>Chodník v ulici Blanická</v>
      </c>
      <c r="F7" s="209"/>
      <c r="G7" s="209"/>
      <c r="H7" s="209"/>
      <c r="L7" s="17"/>
    </row>
    <row r="8" spans="2:46" s="1" customFormat="1" ht="12" customHeight="1">
      <c r="B8" s="29"/>
      <c r="D8" s="24" t="s">
        <v>107</v>
      </c>
      <c r="L8" s="29"/>
    </row>
    <row r="9" spans="2:46" s="1" customFormat="1" ht="16.5" customHeight="1">
      <c r="B9" s="29"/>
      <c r="E9" s="170" t="s">
        <v>781</v>
      </c>
      <c r="F9" s="210"/>
      <c r="G9" s="210"/>
      <c r="H9" s="210"/>
      <c r="L9" s="29"/>
    </row>
    <row r="10" spans="2:46" s="1" customFormat="1" ht="10.199999999999999">
      <c r="B10" s="29"/>
      <c r="L10" s="29"/>
    </row>
    <row r="11" spans="2:46" s="1" customFormat="1" ht="12" customHeight="1">
      <c r="B11" s="29"/>
      <c r="D11" s="24" t="s">
        <v>18</v>
      </c>
      <c r="F11" s="22" t="s">
        <v>1</v>
      </c>
      <c r="I11" s="24" t="s">
        <v>19</v>
      </c>
      <c r="J11" s="22" t="s">
        <v>1</v>
      </c>
      <c r="L11" s="29"/>
    </row>
    <row r="12" spans="2:46" s="1" customFormat="1" ht="12" customHeight="1">
      <c r="B12" s="29"/>
      <c r="D12" s="24" t="s">
        <v>20</v>
      </c>
      <c r="F12" s="22" t="s">
        <v>21</v>
      </c>
      <c r="I12" s="24" t="s">
        <v>22</v>
      </c>
      <c r="J12" s="49" t="str">
        <f>'Rekapitulace stavby'!AN8</f>
        <v>26. 3. 2025</v>
      </c>
      <c r="L12" s="29"/>
    </row>
    <row r="13" spans="2:46" s="1" customFormat="1" ht="10.8" customHeight="1">
      <c r="B13" s="29"/>
      <c r="L13" s="29"/>
    </row>
    <row r="14" spans="2:46" s="1" customFormat="1" ht="12" customHeight="1">
      <c r="B14" s="29"/>
      <c r="D14" s="24" t="s">
        <v>24</v>
      </c>
      <c r="I14" s="24" t="s">
        <v>25</v>
      </c>
      <c r="J14" s="22" t="str">
        <f>IF('Rekapitulace stavby'!AN10="","",'Rekapitulace stavby'!AN10)</f>
        <v/>
      </c>
      <c r="L14" s="29"/>
    </row>
    <row r="15" spans="2:46" s="1" customFormat="1" ht="18" customHeight="1">
      <c r="B15" s="29"/>
      <c r="E15" s="22" t="str">
        <f>IF('Rekapitulace stavby'!E11="","",'Rekapitulace stavby'!E11)</f>
        <v xml:space="preserve"> </v>
      </c>
      <c r="I15" s="24" t="s">
        <v>27</v>
      </c>
      <c r="J15" s="22" t="str">
        <f>IF('Rekapitulace stavby'!AN11="","",'Rekapitulace stavby'!AN11)</f>
        <v/>
      </c>
      <c r="L15" s="29"/>
    </row>
    <row r="16" spans="2:46" s="1" customFormat="1" ht="6.9" customHeight="1">
      <c r="B16" s="29"/>
      <c r="L16" s="29"/>
    </row>
    <row r="17" spans="2:12" s="1" customFormat="1" ht="12" customHeight="1">
      <c r="B17" s="29"/>
      <c r="D17" s="24" t="s">
        <v>28</v>
      </c>
      <c r="I17" s="24" t="s">
        <v>25</v>
      </c>
      <c r="J17" s="25" t="str">
        <f>'Rekapitulace stavby'!AN13</f>
        <v>Vyplň údaj</v>
      </c>
      <c r="L17" s="29"/>
    </row>
    <row r="18" spans="2:12" s="1" customFormat="1" ht="18" customHeight="1">
      <c r="B18" s="29"/>
      <c r="E18" s="211" t="str">
        <f>'Rekapitulace stavby'!E14</f>
        <v>Vyplň údaj</v>
      </c>
      <c r="F18" s="192"/>
      <c r="G18" s="192"/>
      <c r="H18" s="192"/>
      <c r="I18" s="24" t="s">
        <v>27</v>
      </c>
      <c r="J18" s="25" t="str">
        <f>'Rekapitulace stavby'!AN14</f>
        <v>Vyplň údaj</v>
      </c>
      <c r="L18" s="29"/>
    </row>
    <row r="19" spans="2:12" s="1" customFormat="1" ht="6.9" customHeight="1">
      <c r="B19" s="29"/>
      <c r="L19" s="29"/>
    </row>
    <row r="20" spans="2:12" s="1" customFormat="1" ht="12" customHeight="1">
      <c r="B20" s="29"/>
      <c r="D20" s="24" t="s">
        <v>30</v>
      </c>
      <c r="I20" s="24" t="s">
        <v>25</v>
      </c>
      <c r="J20" s="22" t="str">
        <f>IF('Rekapitulace stavby'!AN16="","",'Rekapitulace stavby'!AN16)</f>
        <v/>
      </c>
      <c r="L20" s="29"/>
    </row>
    <row r="21" spans="2:12" s="1" customFormat="1" ht="18" customHeight="1">
      <c r="B21" s="29"/>
      <c r="E21" s="22" t="str">
        <f>IF('Rekapitulace stavby'!E17="","",'Rekapitulace stavby'!E17)</f>
        <v xml:space="preserve"> </v>
      </c>
      <c r="I21" s="24" t="s">
        <v>27</v>
      </c>
      <c r="J21" s="22" t="str">
        <f>IF('Rekapitulace stavby'!AN17="","",'Rekapitulace stavby'!AN17)</f>
        <v/>
      </c>
      <c r="L21" s="29"/>
    </row>
    <row r="22" spans="2:12" s="1" customFormat="1" ht="6.9" customHeight="1">
      <c r="B22" s="29"/>
      <c r="L22" s="29"/>
    </row>
    <row r="23" spans="2:12" s="1" customFormat="1" ht="12" customHeight="1">
      <c r="B23" s="29"/>
      <c r="D23" s="24" t="s">
        <v>32</v>
      </c>
      <c r="I23" s="24" t="s">
        <v>25</v>
      </c>
      <c r="J23" s="22" t="str">
        <f>IF('Rekapitulace stavby'!AN19="","",'Rekapitulace stavby'!AN19)</f>
        <v/>
      </c>
      <c r="L23" s="29"/>
    </row>
    <row r="24" spans="2:12" s="1" customFormat="1" ht="18" customHeight="1">
      <c r="B24" s="29"/>
      <c r="E24" s="22" t="str">
        <f>IF('Rekapitulace stavby'!E20="","",'Rekapitulace stavby'!E20)</f>
        <v xml:space="preserve"> </v>
      </c>
      <c r="I24" s="24" t="s">
        <v>27</v>
      </c>
      <c r="J24" s="22" t="str">
        <f>IF('Rekapitulace stavby'!AN20="","",'Rekapitulace stavby'!AN20)</f>
        <v/>
      </c>
      <c r="L24" s="29"/>
    </row>
    <row r="25" spans="2:12" s="1" customFormat="1" ht="6.9" customHeight="1">
      <c r="B25" s="29"/>
      <c r="L25" s="29"/>
    </row>
    <row r="26" spans="2:12" s="1" customFormat="1" ht="12" customHeight="1">
      <c r="B26" s="29"/>
      <c r="D26" s="24" t="s">
        <v>33</v>
      </c>
      <c r="L26" s="29"/>
    </row>
    <row r="27" spans="2:12" s="7" customFormat="1" ht="16.5" customHeight="1">
      <c r="B27" s="86"/>
      <c r="E27" s="197" t="s">
        <v>1</v>
      </c>
      <c r="F27" s="197"/>
      <c r="G27" s="197"/>
      <c r="H27" s="197"/>
      <c r="L27" s="86"/>
    </row>
    <row r="28" spans="2:12" s="1" customFormat="1" ht="6.9" customHeight="1">
      <c r="B28" s="29"/>
      <c r="L28" s="29"/>
    </row>
    <row r="29" spans="2:12" s="1" customFormat="1" ht="6.9" customHeight="1">
      <c r="B29" s="29"/>
      <c r="D29" s="50"/>
      <c r="E29" s="50"/>
      <c r="F29" s="50"/>
      <c r="G29" s="50"/>
      <c r="H29" s="50"/>
      <c r="I29" s="50"/>
      <c r="J29" s="50"/>
      <c r="K29" s="50"/>
      <c r="L29" s="29"/>
    </row>
    <row r="30" spans="2:12" s="1" customFormat="1" ht="25.35" customHeight="1">
      <c r="B30" s="29"/>
      <c r="D30" s="87" t="s">
        <v>34</v>
      </c>
      <c r="J30" s="63">
        <f>ROUND(J118, 2)</f>
        <v>0</v>
      </c>
      <c r="L30" s="29"/>
    </row>
    <row r="31" spans="2:12" s="1" customFormat="1" ht="6.9" customHeight="1">
      <c r="B31" s="29"/>
      <c r="D31" s="50"/>
      <c r="E31" s="50"/>
      <c r="F31" s="50"/>
      <c r="G31" s="50"/>
      <c r="H31" s="50"/>
      <c r="I31" s="50"/>
      <c r="J31" s="50"/>
      <c r="K31" s="50"/>
      <c r="L31" s="29"/>
    </row>
    <row r="32" spans="2:12" s="1" customFormat="1" ht="14.4" customHeight="1">
      <c r="B32" s="29"/>
      <c r="F32" s="32" t="s">
        <v>36</v>
      </c>
      <c r="I32" s="32" t="s">
        <v>35</v>
      </c>
      <c r="J32" s="32" t="s">
        <v>37</v>
      </c>
      <c r="L32" s="29"/>
    </row>
    <row r="33" spans="2:12" s="1" customFormat="1" ht="14.4" customHeight="1">
      <c r="B33" s="29"/>
      <c r="D33" s="52" t="s">
        <v>38</v>
      </c>
      <c r="E33" s="24" t="s">
        <v>39</v>
      </c>
      <c r="F33" s="88">
        <f>ROUND((SUM(BE118:BE122)),  2)</f>
        <v>0</v>
      </c>
      <c r="I33" s="89">
        <v>0.21</v>
      </c>
      <c r="J33" s="88">
        <f>ROUND(((SUM(BE118:BE122))*I33),  2)</f>
        <v>0</v>
      </c>
      <c r="L33" s="29"/>
    </row>
    <row r="34" spans="2:12" s="1" customFormat="1" ht="14.4" customHeight="1">
      <c r="B34" s="29"/>
      <c r="E34" s="24" t="s">
        <v>40</v>
      </c>
      <c r="F34" s="88">
        <f>ROUND((SUM(BF118:BF122)),  2)</f>
        <v>0</v>
      </c>
      <c r="I34" s="89">
        <v>0.12</v>
      </c>
      <c r="J34" s="88">
        <f>ROUND(((SUM(BF118:BF122))*I34),  2)</f>
        <v>0</v>
      </c>
      <c r="L34" s="29"/>
    </row>
    <row r="35" spans="2:12" s="1" customFormat="1" ht="14.4" hidden="1" customHeight="1">
      <c r="B35" s="29"/>
      <c r="E35" s="24" t="s">
        <v>41</v>
      </c>
      <c r="F35" s="88">
        <f>ROUND((SUM(BG118:BG122)),  2)</f>
        <v>0</v>
      </c>
      <c r="I35" s="89">
        <v>0.21</v>
      </c>
      <c r="J35" s="88">
        <f>0</f>
        <v>0</v>
      </c>
      <c r="L35" s="29"/>
    </row>
    <row r="36" spans="2:12" s="1" customFormat="1" ht="14.4" hidden="1" customHeight="1">
      <c r="B36" s="29"/>
      <c r="E36" s="24" t="s">
        <v>42</v>
      </c>
      <c r="F36" s="88">
        <f>ROUND((SUM(BH118:BH122)),  2)</f>
        <v>0</v>
      </c>
      <c r="I36" s="89">
        <v>0.12</v>
      </c>
      <c r="J36" s="88">
        <f>0</f>
        <v>0</v>
      </c>
      <c r="L36" s="29"/>
    </row>
    <row r="37" spans="2:12" s="1" customFormat="1" ht="14.4" hidden="1" customHeight="1">
      <c r="B37" s="29"/>
      <c r="E37" s="24" t="s">
        <v>43</v>
      </c>
      <c r="F37" s="88">
        <f>ROUND((SUM(BI118:BI122)),  2)</f>
        <v>0</v>
      </c>
      <c r="I37" s="89">
        <v>0</v>
      </c>
      <c r="J37" s="88">
        <f>0</f>
        <v>0</v>
      </c>
      <c r="L37" s="29"/>
    </row>
    <row r="38" spans="2:12" s="1" customFormat="1" ht="6.9" customHeight="1">
      <c r="B38" s="29"/>
      <c r="L38" s="29"/>
    </row>
    <row r="39" spans="2:12" s="1" customFormat="1" ht="25.35" customHeight="1">
      <c r="B39" s="29"/>
      <c r="C39" s="90"/>
      <c r="D39" s="91" t="s">
        <v>44</v>
      </c>
      <c r="E39" s="54"/>
      <c r="F39" s="54"/>
      <c r="G39" s="92" t="s">
        <v>45</v>
      </c>
      <c r="H39" s="93" t="s">
        <v>46</v>
      </c>
      <c r="I39" s="54"/>
      <c r="J39" s="94">
        <f>SUM(J30:J37)</f>
        <v>0</v>
      </c>
      <c r="K39" s="95"/>
      <c r="L39" s="29"/>
    </row>
    <row r="40" spans="2:12" s="1" customFormat="1" ht="14.4" customHeight="1">
      <c r="B40" s="29"/>
      <c r="L40" s="29"/>
    </row>
    <row r="41" spans="2:12" ht="14.4" customHeight="1">
      <c r="B41" s="17"/>
      <c r="L41" s="17"/>
    </row>
    <row r="42" spans="2:12" ht="14.4" customHeight="1">
      <c r="B42" s="17"/>
      <c r="L42" s="17"/>
    </row>
    <row r="43" spans="2:12" ht="14.4" customHeight="1">
      <c r="B43" s="17"/>
      <c r="L43" s="17"/>
    </row>
    <row r="44" spans="2:12" ht="14.4" customHeight="1">
      <c r="B44" s="17"/>
      <c r="L44" s="17"/>
    </row>
    <row r="45" spans="2:12" ht="14.4" customHeight="1">
      <c r="B45" s="17"/>
      <c r="L45" s="17"/>
    </row>
    <row r="46" spans="2:12" ht="14.4" customHeight="1">
      <c r="B46" s="17"/>
      <c r="L46" s="17"/>
    </row>
    <row r="47" spans="2:12" ht="14.4" customHeight="1">
      <c r="B47" s="17"/>
      <c r="L47" s="17"/>
    </row>
    <row r="48" spans="2:12" ht="14.4" customHeight="1">
      <c r="B48" s="17"/>
      <c r="L48" s="17"/>
    </row>
    <row r="49" spans="2:12" ht="14.4" customHeight="1">
      <c r="B49" s="17"/>
      <c r="L49" s="17"/>
    </row>
    <row r="50" spans="2:12" s="1" customFormat="1" ht="14.4" customHeight="1">
      <c r="B50" s="29"/>
      <c r="D50" s="38" t="s">
        <v>47</v>
      </c>
      <c r="E50" s="39"/>
      <c r="F50" s="39"/>
      <c r="G50" s="38" t="s">
        <v>48</v>
      </c>
      <c r="H50" s="39"/>
      <c r="I50" s="39"/>
      <c r="J50" s="39"/>
      <c r="K50" s="39"/>
      <c r="L50" s="29"/>
    </row>
    <row r="51" spans="2:12" ht="10.199999999999999">
      <c r="B51" s="17"/>
      <c r="L51" s="17"/>
    </row>
    <row r="52" spans="2:12" ht="10.199999999999999">
      <c r="B52" s="17"/>
      <c r="L52" s="17"/>
    </row>
    <row r="53" spans="2:12" ht="10.199999999999999">
      <c r="B53" s="17"/>
      <c r="L53" s="17"/>
    </row>
    <row r="54" spans="2:12" ht="10.199999999999999">
      <c r="B54" s="17"/>
      <c r="L54" s="17"/>
    </row>
    <row r="55" spans="2:12" ht="10.199999999999999">
      <c r="B55" s="17"/>
      <c r="L55" s="17"/>
    </row>
    <row r="56" spans="2:12" ht="10.199999999999999">
      <c r="B56" s="17"/>
      <c r="L56" s="17"/>
    </row>
    <row r="57" spans="2:12" ht="10.199999999999999">
      <c r="B57" s="17"/>
      <c r="L57" s="17"/>
    </row>
    <row r="58" spans="2:12" ht="10.199999999999999">
      <c r="B58" s="17"/>
      <c r="L58" s="17"/>
    </row>
    <row r="59" spans="2:12" ht="10.199999999999999">
      <c r="B59" s="17"/>
      <c r="L59" s="17"/>
    </row>
    <row r="60" spans="2:12" ht="10.199999999999999">
      <c r="B60" s="17"/>
      <c r="L60" s="17"/>
    </row>
    <row r="61" spans="2:12" s="1" customFormat="1" ht="13.2">
      <c r="B61" s="29"/>
      <c r="D61" s="40" t="s">
        <v>49</v>
      </c>
      <c r="E61" s="31"/>
      <c r="F61" s="96" t="s">
        <v>50</v>
      </c>
      <c r="G61" s="40" t="s">
        <v>49</v>
      </c>
      <c r="H61" s="31"/>
      <c r="I61" s="31"/>
      <c r="J61" s="97" t="s">
        <v>50</v>
      </c>
      <c r="K61" s="31"/>
      <c r="L61" s="29"/>
    </row>
    <row r="62" spans="2:12" ht="10.199999999999999">
      <c r="B62" s="17"/>
      <c r="L62" s="17"/>
    </row>
    <row r="63" spans="2:12" ht="10.199999999999999">
      <c r="B63" s="17"/>
      <c r="L63" s="17"/>
    </row>
    <row r="64" spans="2:12" ht="10.199999999999999">
      <c r="B64" s="17"/>
      <c r="L64" s="17"/>
    </row>
    <row r="65" spans="2:12" s="1" customFormat="1" ht="13.2">
      <c r="B65" s="29"/>
      <c r="D65" s="38" t="s">
        <v>51</v>
      </c>
      <c r="E65" s="39"/>
      <c r="F65" s="39"/>
      <c r="G65" s="38" t="s">
        <v>52</v>
      </c>
      <c r="H65" s="39"/>
      <c r="I65" s="39"/>
      <c r="J65" s="39"/>
      <c r="K65" s="39"/>
      <c r="L65" s="29"/>
    </row>
    <row r="66" spans="2:12" ht="10.199999999999999">
      <c r="B66" s="17"/>
      <c r="L66" s="17"/>
    </row>
    <row r="67" spans="2:12" ht="10.199999999999999">
      <c r="B67" s="17"/>
      <c r="L67" s="17"/>
    </row>
    <row r="68" spans="2:12" ht="10.199999999999999">
      <c r="B68" s="17"/>
      <c r="L68" s="17"/>
    </row>
    <row r="69" spans="2:12" ht="10.199999999999999">
      <c r="B69" s="17"/>
      <c r="L69" s="17"/>
    </row>
    <row r="70" spans="2:12" ht="10.199999999999999">
      <c r="B70" s="17"/>
      <c r="L70" s="17"/>
    </row>
    <row r="71" spans="2:12" ht="10.199999999999999">
      <c r="B71" s="17"/>
      <c r="L71" s="17"/>
    </row>
    <row r="72" spans="2:12" ht="10.199999999999999">
      <c r="B72" s="17"/>
      <c r="L72" s="17"/>
    </row>
    <row r="73" spans="2:12" ht="10.199999999999999">
      <c r="B73" s="17"/>
      <c r="L73" s="17"/>
    </row>
    <row r="74" spans="2:12" ht="10.199999999999999">
      <c r="B74" s="17"/>
      <c r="L74" s="17"/>
    </row>
    <row r="75" spans="2:12" ht="10.199999999999999">
      <c r="B75" s="17"/>
      <c r="L75" s="17"/>
    </row>
    <row r="76" spans="2:12" s="1" customFormat="1" ht="13.2">
      <c r="B76" s="29"/>
      <c r="D76" s="40" t="s">
        <v>49</v>
      </c>
      <c r="E76" s="31"/>
      <c r="F76" s="96" t="s">
        <v>50</v>
      </c>
      <c r="G76" s="40" t="s">
        <v>49</v>
      </c>
      <c r="H76" s="31"/>
      <c r="I76" s="31"/>
      <c r="J76" s="97" t="s">
        <v>50</v>
      </c>
      <c r="K76" s="31"/>
      <c r="L76" s="29"/>
    </row>
    <row r="77" spans="2:12" s="1" customFormat="1" ht="14.4" customHeight="1"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29"/>
    </row>
    <row r="81" spans="2:47" s="1" customFormat="1" ht="6.9" customHeight="1"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29"/>
    </row>
    <row r="82" spans="2:47" s="1" customFormat="1" ht="24.9" customHeight="1">
      <c r="B82" s="29"/>
      <c r="C82" s="18" t="s">
        <v>109</v>
      </c>
      <c r="L82" s="29"/>
    </row>
    <row r="83" spans="2:47" s="1" customFormat="1" ht="6.9" customHeight="1">
      <c r="B83" s="29"/>
      <c r="L83" s="29"/>
    </row>
    <row r="84" spans="2:47" s="1" customFormat="1" ht="12" customHeight="1">
      <c r="B84" s="29"/>
      <c r="C84" s="24" t="s">
        <v>16</v>
      </c>
      <c r="L84" s="29"/>
    </row>
    <row r="85" spans="2:47" s="1" customFormat="1" ht="16.5" customHeight="1">
      <c r="B85" s="29"/>
      <c r="E85" s="208" t="str">
        <f>E7</f>
        <v>Chodník v ulici Blanická</v>
      </c>
      <c r="F85" s="209"/>
      <c r="G85" s="209"/>
      <c r="H85" s="209"/>
      <c r="L85" s="29"/>
    </row>
    <row r="86" spans="2:47" s="1" customFormat="1" ht="12" customHeight="1">
      <c r="B86" s="29"/>
      <c r="C86" s="24" t="s">
        <v>107</v>
      </c>
      <c r="L86" s="29"/>
    </row>
    <row r="87" spans="2:47" s="1" customFormat="1" ht="16.5" customHeight="1">
      <c r="B87" s="29"/>
      <c r="E87" s="170" t="str">
        <f>E9</f>
        <v>202503106 - SO 401.1 Veřejné osvětlení - ulice Blanická</v>
      </c>
      <c r="F87" s="210"/>
      <c r="G87" s="210"/>
      <c r="H87" s="210"/>
      <c r="L87" s="29"/>
    </row>
    <row r="88" spans="2:47" s="1" customFormat="1" ht="6.9" customHeight="1">
      <c r="B88" s="29"/>
      <c r="L88" s="29"/>
    </row>
    <row r="89" spans="2:47" s="1" customFormat="1" ht="12" customHeight="1">
      <c r="B89" s="29"/>
      <c r="C89" s="24" t="s">
        <v>20</v>
      </c>
      <c r="F89" s="22" t="str">
        <f>F12</f>
        <v>Milevsko</v>
      </c>
      <c r="I89" s="24" t="s">
        <v>22</v>
      </c>
      <c r="J89" s="49" t="str">
        <f>IF(J12="","",J12)</f>
        <v>26. 3. 2025</v>
      </c>
      <c r="L89" s="29"/>
    </row>
    <row r="90" spans="2:47" s="1" customFormat="1" ht="6.9" customHeight="1">
      <c r="B90" s="29"/>
      <c r="L90" s="29"/>
    </row>
    <row r="91" spans="2:47" s="1" customFormat="1" ht="15.15" customHeight="1">
      <c r="B91" s="29"/>
      <c r="C91" s="24" t="s">
        <v>24</v>
      </c>
      <c r="F91" s="22" t="str">
        <f>E15</f>
        <v xml:space="preserve"> </v>
      </c>
      <c r="I91" s="24" t="s">
        <v>30</v>
      </c>
      <c r="J91" s="27" t="str">
        <f>E21</f>
        <v xml:space="preserve"> </v>
      </c>
      <c r="L91" s="29"/>
    </row>
    <row r="92" spans="2:47" s="1" customFormat="1" ht="15.15" customHeight="1">
      <c r="B92" s="29"/>
      <c r="C92" s="24" t="s">
        <v>28</v>
      </c>
      <c r="F92" s="22" t="str">
        <f>IF(E18="","",E18)</f>
        <v>Vyplň údaj</v>
      </c>
      <c r="I92" s="24" t="s">
        <v>32</v>
      </c>
      <c r="J92" s="27" t="str">
        <f>E24</f>
        <v xml:space="preserve"> </v>
      </c>
      <c r="L92" s="29"/>
    </row>
    <row r="93" spans="2:47" s="1" customFormat="1" ht="10.35" customHeight="1">
      <c r="B93" s="29"/>
      <c r="L93" s="29"/>
    </row>
    <row r="94" spans="2:47" s="1" customFormat="1" ht="29.25" customHeight="1">
      <c r="B94" s="29"/>
      <c r="C94" s="98" t="s">
        <v>110</v>
      </c>
      <c r="D94" s="90"/>
      <c r="E94" s="90"/>
      <c r="F94" s="90"/>
      <c r="G94" s="90"/>
      <c r="H94" s="90"/>
      <c r="I94" s="90"/>
      <c r="J94" s="99" t="s">
        <v>111</v>
      </c>
      <c r="K94" s="90"/>
      <c r="L94" s="29"/>
    </row>
    <row r="95" spans="2:47" s="1" customFormat="1" ht="10.35" customHeight="1">
      <c r="B95" s="29"/>
      <c r="L95" s="29"/>
    </row>
    <row r="96" spans="2:47" s="1" customFormat="1" ht="22.8" customHeight="1">
      <c r="B96" s="29"/>
      <c r="C96" s="100" t="s">
        <v>112</v>
      </c>
      <c r="J96" s="63">
        <f>J118</f>
        <v>0</v>
      </c>
      <c r="L96" s="29"/>
      <c r="AU96" s="14" t="s">
        <v>113</v>
      </c>
    </row>
    <row r="97" spans="2:12" s="8" customFormat="1" ht="24.9" customHeight="1">
      <c r="B97" s="101"/>
      <c r="D97" s="102" t="s">
        <v>782</v>
      </c>
      <c r="E97" s="103"/>
      <c r="F97" s="103"/>
      <c r="G97" s="103"/>
      <c r="H97" s="103"/>
      <c r="I97" s="103"/>
      <c r="J97" s="104">
        <f>J119</f>
        <v>0</v>
      </c>
      <c r="L97" s="101"/>
    </row>
    <row r="98" spans="2:12" s="9" customFormat="1" ht="19.95" customHeight="1">
      <c r="B98" s="105"/>
      <c r="D98" s="106" t="s">
        <v>783</v>
      </c>
      <c r="E98" s="107"/>
      <c r="F98" s="107"/>
      <c r="G98" s="107"/>
      <c r="H98" s="107"/>
      <c r="I98" s="107"/>
      <c r="J98" s="108">
        <f>J120</f>
        <v>0</v>
      </c>
      <c r="L98" s="105"/>
    </row>
    <row r="99" spans="2:12" s="1" customFormat="1" ht="21.75" customHeight="1">
      <c r="B99" s="29"/>
      <c r="L99" s="29"/>
    </row>
    <row r="100" spans="2:12" s="1" customFormat="1" ht="6.9" customHeight="1">
      <c r="B100" s="41"/>
      <c r="C100" s="42"/>
      <c r="D100" s="42"/>
      <c r="E100" s="42"/>
      <c r="F100" s="42"/>
      <c r="G100" s="42"/>
      <c r="H100" s="42"/>
      <c r="I100" s="42"/>
      <c r="J100" s="42"/>
      <c r="K100" s="42"/>
      <c r="L100" s="29"/>
    </row>
    <row r="104" spans="2:12" s="1" customFormat="1" ht="6.9" customHeight="1">
      <c r="B104" s="43"/>
      <c r="C104" s="44"/>
      <c r="D104" s="44"/>
      <c r="E104" s="44"/>
      <c r="F104" s="44"/>
      <c r="G104" s="44"/>
      <c r="H104" s="44"/>
      <c r="I104" s="44"/>
      <c r="J104" s="44"/>
      <c r="K104" s="44"/>
      <c r="L104" s="29"/>
    </row>
    <row r="105" spans="2:12" s="1" customFormat="1" ht="24.9" customHeight="1">
      <c r="B105" s="29"/>
      <c r="C105" s="18" t="s">
        <v>123</v>
      </c>
      <c r="L105" s="29"/>
    </row>
    <row r="106" spans="2:12" s="1" customFormat="1" ht="6.9" customHeight="1">
      <c r="B106" s="29"/>
      <c r="L106" s="29"/>
    </row>
    <row r="107" spans="2:12" s="1" customFormat="1" ht="12" customHeight="1">
      <c r="B107" s="29"/>
      <c r="C107" s="24" t="s">
        <v>16</v>
      </c>
      <c r="L107" s="29"/>
    </row>
    <row r="108" spans="2:12" s="1" customFormat="1" ht="16.5" customHeight="1">
      <c r="B108" s="29"/>
      <c r="E108" s="208" t="str">
        <f>E7</f>
        <v>Chodník v ulici Blanická</v>
      </c>
      <c r="F108" s="209"/>
      <c r="G108" s="209"/>
      <c r="H108" s="209"/>
      <c r="L108" s="29"/>
    </row>
    <row r="109" spans="2:12" s="1" customFormat="1" ht="12" customHeight="1">
      <c r="B109" s="29"/>
      <c r="C109" s="24" t="s">
        <v>107</v>
      </c>
      <c r="L109" s="29"/>
    </row>
    <row r="110" spans="2:12" s="1" customFormat="1" ht="16.5" customHeight="1">
      <c r="B110" s="29"/>
      <c r="E110" s="170" t="str">
        <f>E9</f>
        <v>202503106 - SO 401.1 Veřejné osvětlení - ulice Blanická</v>
      </c>
      <c r="F110" s="210"/>
      <c r="G110" s="210"/>
      <c r="H110" s="210"/>
      <c r="L110" s="29"/>
    </row>
    <row r="111" spans="2:12" s="1" customFormat="1" ht="6.9" customHeight="1">
      <c r="B111" s="29"/>
      <c r="L111" s="29"/>
    </row>
    <row r="112" spans="2:12" s="1" customFormat="1" ht="12" customHeight="1">
      <c r="B112" s="29"/>
      <c r="C112" s="24" t="s">
        <v>20</v>
      </c>
      <c r="F112" s="22" t="str">
        <f>F12</f>
        <v>Milevsko</v>
      </c>
      <c r="I112" s="24" t="s">
        <v>22</v>
      </c>
      <c r="J112" s="49" t="str">
        <f>IF(J12="","",J12)</f>
        <v>26. 3. 2025</v>
      </c>
      <c r="L112" s="29"/>
    </row>
    <row r="113" spans="2:65" s="1" customFormat="1" ht="6.9" customHeight="1">
      <c r="B113" s="29"/>
      <c r="L113" s="29"/>
    </row>
    <row r="114" spans="2:65" s="1" customFormat="1" ht="15.15" customHeight="1">
      <c r="B114" s="29"/>
      <c r="C114" s="24" t="s">
        <v>24</v>
      </c>
      <c r="F114" s="22" t="str">
        <f>E15</f>
        <v xml:space="preserve"> </v>
      </c>
      <c r="I114" s="24" t="s">
        <v>30</v>
      </c>
      <c r="J114" s="27" t="str">
        <f>E21</f>
        <v xml:space="preserve"> </v>
      </c>
      <c r="L114" s="29"/>
    </row>
    <row r="115" spans="2:65" s="1" customFormat="1" ht="15.15" customHeight="1">
      <c r="B115" s="29"/>
      <c r="C115" s="24" t="s">
        <v>28</v>
      </c>
      <c r="F115" s="22" t="str">
        <f>IF(E18="","",E18)</f>
        <v>Vyplň údaj</v>
      </c>
      <c r="I115" s="24" t="s">
        <v>32</v>
      </c>
      <c r="J115" s="27" t="str">
        <f>E24</f>
        <v xml:space="preserve"> </v>
      </c>
      <c r="L115" s="29"/>
    </row>
    <row r="116" spans="2:65" s="1" customFormat="1" ht="10.35" customHeight="1">
      <c r="B116" s="29"/>
      <c r="L116" s="29"/>
    </row>
    <row r="117" spans="2:65" s="10" customFormat="1" ht="29.25" customHeight="1">
      <c r="B117" s="109"/>
      <c r="C117" s="110" t="s">
        <v>124</v>
      </c>
      <c r="D117" s="111" t="s">
        <v>59</v>
      </c>
      <c r="E117" s="111" t="s">
        <v>55</v>
      </c>
      <c r="F117" s="111" t="s">
        <v>56</v>
      </c>
      <c r="G117" s="111" t="s">
        <v>125</v>
      </c>
      <c r="H117" s="111" t="s">
        <v>126</v>
      </c>
      <c r="I117" s="111" t="s">
        <v>127</v>
      </c>
      <c r="J117" s="111" t="s">
        <v>111</v>
      </c>
      <c r="K117" s="112" t="s">
        <v>128</v>
      </c>
      <c r="L117" s="109"/>
      <c r="M117" s="56" t="s">
        <v>1</v>
      </c>
      <c r="N117" s="57" t="s">
        <v>38</v>
      </c>
      <c r="O117" s="57" t="s">
        <v>129</v>
      </c>
      <c r="P117" s="57" t="s">
        <v>130</v>
      </c>
      <c r="Q117" s="57" t="s">
        <v>131</v>
      </c>
      <c r="R117" s="57" t="s">
        <v>132</v>
      </c>
      <c r="S117" s="57" t="s">
        <v>133</v>
      </c>
      <c r="T117" s="58" t="s">
        <v>134</v>
      </c>
    </row>
    <row r="118" spans="2:65" s="1" customFormat="1" ht="22.8" customHeight="1">
      <c r="B118" s="29"/>
      <c r="C118" s="61" t="s">
        <v>135</v>
      </c>
      <c r="J118" s="113">
        <f>BK118</f>
        <v>0</v>
      </c>
      <c r="L118" s="29"/>
      <c r="M118" s="59"/>
      <c r="N118" s="50"/>
      <c r="O118" s="50"/>
      <c r="P118" s="114">
        <f>P119</f>
        <v>0</v>
      </c>
      <c r="Q118" s="50"/>
      <c r="R118" s="114">
        <f>R119</f>
        <v>0</v>
      </c>
      <c r="S118" s="50"/>
      <c r="T118" s="115">
        <f>T119</f>
        <v>0</v>
      </c>
      <c r="AT118" s="14" t="s">
        <v>73</v>
      </c>
      <c r="AU118" s="14" t="s">
        <v>113</v>
      </c>
      <c r="BK118" s="116">
        <f>BK119</f>
        <v>0</v>
      </c>
    </row>
    <row r="119" spans="2:65" s="11" customFormat="1" ht="25.95" customHeight="1">
      <c r="B119" s="117"/>
      <c r="D119" s="118" t="s">
        <v>73</v>
      </c>
      <c r="E119" s="119" t="s">
        <v>784</v>
      </c>
      <c r="F119" s="119" t="s">
        <v>785</v>
      </c>
      <c r="I119" s="120"/>
      <c r="J119" s="121">
        <f>BK119</f>
        <v>0</v>
      </c>
      <c r="L119" s="117"/>
      <c r="M119" s="122"/>
      <c r="P119" s="123">
        <f>P120</f>
        <v>0</v>
      </c>
      <c r="R119" s="123">
        <f>R120</f>
        <v>0</v>
      </c>
      <c r="T119" s="124">
        <f>T120</f>
        <v>0</v>
      </c>
      <c r="AR119" s="118" t="s">
        <v>145</v>
      </c>
      <c r="AT119" s="125" t="s">
        <v>73</v>
      </c>
      <c r="AU119" s="125" t="s">
        <v>74</v>
      </c>
      <c r="AY119" s="118" t="s">
        <v>138</v>
      </c>
      <c r="BK119" s="126">
        <f>BK120</f>
        <v>0</v>
      </c>
    </row>
    <row r="120" spans="2:65" s="11" customFormat="1" ht="22.8" customHeight="1">
      <c r="B120" s="117"/>
      <c r="D120" s="118" t="s">
        <v>73</v>
      </c>
      <c r="E120" s="127" t="s">
        <v>786</v>
      </c>
      <c r="F120" s="127" t="s">
        <v>787</v>
      </c>
      <c r="I120" s="120"/>
      <c r="J120" s="128">
        <f>BK120</f>
        <v>0</v>
      </c>
      <c r="L120" s="117"/>
      <c r="M120" s="122"/>
      <c r="P120" s="123">
        <f>SUM(P121:P122)</f>
        <v>0</v>
      </c>
      <c r="R120" s="123">
        <f>SUM(R121:R122)</f>
        <v>0</v>
      </c>
      <c r="T120" s="124">
        <f>SUM(T121:T122)</f>
        <v>0</v>
      </c>
      <c r="AR120" s="118" t="s">
        <v>145</v>
      </c>
      <c r="AT120" s="125" t="s">
        <v>73</v>
      </c>
      <c r="AU120" s="125" t="s">
        <v>82</v>
      </c>
      <c r="AY120" s="118" t="s">
        <v>138</v>
      </c>
      <c r="BK120" s="126">
        <f>SUM(BK121:BK122)</f>
        <v>0</v>
      </c>
    </row>
    <row r="121" spans="2:65" s="1" customFormat="1" ht="16.5" customHeight="1">
      <c r="B121" s="29"/>
      <c r="C121" s="129" t="s">
        <v>82</v>
      </c>
      <c r="D121" s="129" t="s">
        <v>140</v>
      </c>
      <c r="E121" s="130" t="s">
        <v>788</v>
      </c>
      <c r="F121" s="131" t="s">
        <v>789</v>
      </c>
      <c r="G121" s="132" t="s">
        <v>424</v>
      </c>
      <c r="H121" s="133">
        <v>1</v>
      </c>
      <c r="I121" s="134"/>
      <c r="J121" s="135">
        <f>ROUND(I121*H121,2)</f>
        <v>0</v>
      </c>
      <c r="K121" s="131" t="s">
        <v>1</v>
      </c>
      <c r="L121" s="29"/>
      <c r="M121" s="136" t="s">
        <v>1</v>
      </c>
      <c r="N121" s="137" t="s">
        <v>39</v>
      </c>
      <c r="P121" s="138">
        <f>O121*H121</f>
        <v>0</v>
      </c>
      <c r="Q121" s="138">
        <v>0</v>
      </c>
      <c r="R121" s="138">
        <f>Q121*H121</f>
        <v>0</v>
      </c>
      <c r="S121" s="138">
        <v>0</v>
      </c>
      <c r="T121" s="139">
        <f>S121*H121</f>
        <v>0</v>
      </c>
      <c r="AR121" s="140" t="s">
        <v>790</v>
      </c>
      <c r="AT121" s="140" t="s">
        <v>140</v>
      </c>
      <c r="AU121" s="140" t="s">
        <v>84</v>
      </c>
      <c r="AY121" s="14" t="s">
        <v>138</v>
      </c>
      <c r="BE121" s="141">
        <f>IF(N121="základní",J121,0)</f>
        <v>0</v>
      </c>
      <c r="BF121" s="141">
        <f>IF(N121="snížená",J121,0)</f>
        <v>0</v>
      </c>
      <c r="BG121" s="141">
        <f>IF(N121="zákl. přenesená",J121,0)</f>
        <v>0</v>
      </c>
      <c r="BH121" s="141">
        <f>IF(N121="sníž. přenesená",J121,0)</f>
        <v>0</v>
      </c>
      <c r="BI121" s="141">
        <f>IF(N121="nulová",J121,0)</f>
        <v>0</v>
      </c>
      <c r="BJ121" s="14" t="s">
        <v>82</v>
      </c>
      <c r="BK121" s="141">
        <f>ROUND(I121*H121,2)</f>
        <v>0</v>
      </c>
      <c r="BL121" s="14" t="s">
        <v>790</v>
      </c>
      <c r="BM121" s="140" t="s">
        <v>791</v>
      </c>
    </row>
    <row r="122" spans="2:65" s="1" customFormat="1" ht="10.199999999999999">
      <c r="B122" s="29"/>
      <c r="D122" s="142" t="s">
        <v>147</v>
      </c>
      <c r="F122" s="143" t="s">
        <v>789</v>
      </c>
      <c r="I122" s="144"/>
      <c r="L122" s="29"/>
      <c r="M122" s="164"/>
      <c r="N122" s="165"/>
      <c r="O122" s="165"/>
      <c r="P122" s="165"/>
      <c r="Q122" s="165"/>
      <c r="R122" s="165"/>
      <c r="S122" s="165"/>
      <c r="T122" s="166"/>
      <c r="AT122" s="14" t="s">
        <v>147</v>
      </c>
      <c r="AU122" s="14" t="s">
        <v>84</v>
      </c>
    </row>
    <row r="123" spans="2:65" s="1" customFormat="1" ht="6.9" customHeight="1">
      <c r="B123" s="41"/>
      <c r="C123" s="42"/>
      <c r="D123" s="42"/>
      <c r="E123" s="42"/>
      <c r="F123" s="42"/>
      <c r="G123" s="42"/>
      <c r="H123" s="42"/>
      <c r="I123" s="42"/>
      <c r="J123" s="42"/>
      <c r="K123" s="42"/>
      <c r="L123" s="29"/>
    </row>
  </sheetData>
  <sheetProtection algorithmName="SHA-512" hashValue="Jc9Azdrj2sies2HEJiNZCH2uTCV+NzjPAQe7eI9PIUsO4tm8orXtXRlCXYWD1niIeLOYhBV/iQatZ/GeCNkucg==" saltValue="ArA1Kw8x5NAV+R7a0q0iqZC0ARyw1bH3uWeBWC2UVDe/INcQsw6lNSgzg+G9YB7qx7d3YPvKJbcXgfKwSQX2hw==" spinCount="100000" sheet="1" objects="1" scenarios="1" formatColumns="0" formatRows="0" autoFilter="0"/>
  <autoFilter ref="C117:K122" xr:uid="{00000000-0009-0000-0000-000006000000}"/>
  <mergeCells count="9">
    <mergeCell ref="E87:H87"/>
    <mergeCell ref="E108:H108"/>
    <mergeCell ref="E110:H110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2:BM123"/>
  <sheetViews>
    <sheetView showGridLines="0" workbookViewId="0"/>
  </sheetViews>
  <sheetFormatPr defaultRowHeight="14.4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1" width="22.28515625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193"/>
      <c r="M2" s="193"/>
      <c r="N2" s="193"/>
      <c r="O2" s="193"/>
      <c r="P2" s="193"/>
      <c r="Q2" s="193"/>
      <c r="R2" s="193"/>
      <c r="S2" s="193"/>
      <c r="T2" s="193"/>
      <c r="U2" s="193"/>
      <c r="V2" s="193"/>
      <c r="AT2" s="14" t="s">
        <v>102</v>
      </c>
    </row>
    <row r="3" spans="2:46" ht="6.9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84</v>
      </c>
    </row>
    <row r="4" spans="2:46" ht="24.9" customHeight="1">
      <c r="B4" s="17"/>
      <c r="D4" s="18" t="s">
        <v>106</v>
      </c>
      <c r="L4" s="17"/>
      <c r="M4" s="85" t="s">
        <v>10</v>
      </c>
      <c r="AT4" s="14" t="s">
        <v>4</v>
      </c>
    </row>
    <row r="5" spans="2:46" ht="6.9" customHeight="1">
      <c r="B5" s="17"/>
      <c r="L5" s="17"/>
    </row>
    <row r="6" spans="2:46" ht="12" customHeight="1">
      <c r="B6" s="17"/>
      <c r="D6" s="24" t="s">
        <v>16</v>
      </c>
      <c r="L6" s="17"/>
    </row>
    <row r="7" spans="2:46" ht="16.5" customHeight="1">
      <c r="B7" s="17"/>
      <c r="E7" s="208" t="str">
        <f>'Rekapitulace stavby'!K6</f>
        <v>Chodník v ulici Blanická</v>
      </c>
      <c r="F7" s="209"/>
      <c r="G7" s="209"/>
      <c r="H7" s="209"/>
      <c r="L7" s="17"/>
    </row>
    <row r="8" spans="2:46" s="1" customFormat="1" ht="12" customHeight="1">
      <c r="B8" s="29"/>
      <c r="D8" s="24" t="s">
        <v>107</v>
      </c>
      <c r="L8" s="29"/>
    </row>
    <row r="9" spans="2:46" s="1" customFormat="1" ht="16.5" customHeight="1">
      <c r="B9" s="29"/>
      <c r="E9" s="170" t="s">
        <v>792</v>
      </c>
      <c r="F9" s="210"/>
      <c r="G9" s="210"/>
      <c r="H9" s="210"/>
      <c r="L9" s="29"/>
    </row>
    <row r="10" spans="2:46" s="1" customFormat="1" ht="10.199999999999999">
      <c r="B10" s="29"/>
      <c r="L10" s="29"/>
    </row>
    <row r="11" spans="2:46" s="1" customFormat="1" ht="12" customHeight="1">
      <c r="B11" s="29"/>
      <c r="D11" s="24" t="s">
        <v>18</v>
      </c>
      <c r="F11" s="22" t="s">
        <v>1</v>
      </c>
      <c r="I11" s="24" t="s">
        <v>19</v>
      </c>
      <c r="J11" s="22" t="s">
        <v>1</v>
      </c>
      <c r="L11" s="29"/>
    </row>
    <row r="12" spans="2:46" s="1" customFormat="1" ht="12" customHeight="1">
      <c r="B12" s="29"/>
      <c r="D12" s="24" t="s">
        <v>20</v>
      </c>
      <c r="F12" s="22" t="s">
        <v>21</v>
      </c>
      <c r="I12" s="24" t="s">
        <v>22</v>
      </c>
      <c r="J12" s="49" t="str">
        <f>'Rekapitulace stavby'!AN8</f>
        <v>26. 3. 2025</v>
      </c>
      <c r="L12" s="29"/>
    </row>
    <row r="13" spans="2:46" s="1" customFormat="1" ht="10.8" customHeight="1">
      <c r="B13" s="29"/>
      <c r="L13" s="29"/>
    </row>
    <row r="14" spans="2:46" s="1" customFormat="1" ht="12" customHeight="1">
      <c r="B14" s="29"/>
      <c r="D14" s="24" t="s">
        <v>24</v>
      </c>
      <c r="I14" s="24" t="s">
        <v>25</v>
      </c>
      <c r="J14" s="22" t="str">
        <f>IF('Rekapitulace stavby'!AN10="","",'Rekapitulace stavby'!AN10)</f>
        <v/>
      </c>
      <c r="L14" s="29"/>
    </row>
    <row r="15" spans="2:46" s="1" customFormat="1" ht="18" customHeight="1">
      <c r="B15" s="29"/>
      <c r="E15" s="22" t="str">
        <f>IF('Rekapitulace stavby'!E11="","",'Rekapitulace stavby'!E11)</f>
        <v xml:space="preserve"> </v>
      </c>
      <c r="I15" s="24" t="s">
        <v>27</v>
      </c>
      <c r="J15" s="22" t="str">
        <f>IF('Rekapitulace stavby'!AN11="","",'Rekapitulace stavby'!AN11)</f>
        <v/>
      </c>
      <c r="L15" s="29"/>
    </row>
    <row r="16" spans="2:46" s="1" customFormat="1" ht="6.9" customHeight="1">
      <c r="B16" s="29"/>
      <c r="L16" s="29"/>
    </row>
    <row r="17" spans="2:12" s="1" customFormat="1" ht="12" customHeight="1">
      <c r="B17" s="29"/>
      <c r="D17" s="24" t="s">
        <v>28</v>
      </c>
      <c r="I17" s="24" t="s">
        <v>25</v>
      </c>
      <c r="J17" s="25" t="str">
        <f>'Rekapitulace stavby'!AN13</f>
        <v>Vyplň údaj</v>
      </c>
      <c r="L17" s="29"/>
    </row>
    <row r="18" spans="2:12" s="1" customFormat="1" ht="18" customHeight="1">
      <c r="B18" s="29"/>
      <c r="E18" s="211" t="str">
        <f>'Rekapitulace stavby'!E14</f>
        <v>Vyplň údaj</v>
      </c>
      <c r="F18" s="192"/>
      <c r="G18" s="192"/>
      <c r="H18" s="192"/>
      <c r="I18" s="24" t="s">
        <v>27</v>
      </c>
      <c r="J18" s="25" t="str">
        <f>'Rekapitulace stavby'!AN14</f>
        <v>Vyplň údaj</v>
      </c>
      <c r="L18" s="29"/>
    </row>
    <row r="19" spans="2:12" s="1" customFormat="1" ht="6.9" customHeight="1">
      <c r="B19" s="29"/>
      <c r="L19" s="29"/>
    </row>
    <row r="20" spans="2:12" s="1" customFormat="1" ht="12" customHeight="1">
      <c r="B20" s="29"/>
      <c r="D20" s="24" t="s">
        <v>30</v>
      </c>
      <c r="I20" s="24" t="s">
        <v>25</v>
      </c>
      <c r="J20" s="22" t="str">
        <f>IF('Rekapitulace stavby'!AN16="","",'Rekapitulace stavby'!AN16)</f>
        <v/>
      </c>
      <c r="L20" s="29"/>
    </row>
    <row r="21" spans="2:12" s="1" customFormat="1" ht="18" customHeight="1">
      <c r="B21" s="29"/>
      <c r="E21" s="22" t="str">
        <f>IF('Rekapitulace stavby'!E17="","",'Rekapitulace stavby'!E17)</f>
        <v xml:space="preserve"> </v>
      </c>
      <c r="I21" s="24" t="s">
        <v>27</v>
      </c>
      <c r="J21" s="22" t="str">
        <f>IF('Rekapitulace stavby'!AN17="","",'Rekapitulace stavby'!AN17)</f>
        <v/>
      </c>
      <c r="L21" s="29"/>
    </row>
    <row r="22" spans="2:12" s="1" customFormat="1" ht="6.9" customHeight="1">
      <c r="B22" s="29"/>
      <c r="L22" s="29"/>
    </row>
    <row r="23" spans="2:12" s="1" customFormat="1" ht="12" customHeight="1">
      <c r="B23" s="29"/>
      <c r="D23" s="24" t="s">
        <v>32</v>
      </c>
      <c r="I23" s="24" t="s">
        <v>25</v>
      </c>
      <c r="J23" s="22" t="str">
        <f>IF('Rekapitulace stavby'!AN19="","",'Rekapitulace stavby'!AN19)</f>
        <v/>
      </c>
      <c r="L23" s="29"/>
    </row>
    <row r="24" spans="2:12" s="1" customFormat="1" ht="18" customHeight="1">
      <c r="B24" s="29"/>
      <c r="E24" s="22" t="str">
        <f>IF('Rekapitulace stavby'!E20="","",'Rekapitulace stavby'!E20)</f>
        <v xml:space="preserve"> </v>
      </c>
      <c r="I24" s="24" t="s">
        <v>27</v>
      </c>
      <c r="J24" s="22" t="str">
        <f>IF('Rekapitulace stavby'!AN20="","",'Rekapitulace stavby'!AN20)</f>
        <v/>
      </c>
      <c r="L24" s="29"/>
    </row>
    <row r="25" spans="2:12" s="1" customFormat="1" ht="6.9" customHeight="1">
      <c r="B25" s="29"/>
      <c r="L25" s="29"/>
    </row>
    <row r="26" spans="2:12" s="1" customFormat="1" ht="12" customHeight="1">
      <c r="B26" s="29"/>
      <c r="D26" s="24" t="s">
        <v>33</v>
      </c>
      <c r="L26" s="29"/>
    </row>
    <row r="27" spans="2:12" s="7" customFormat="1" ht="16.5" customHeight="1">
      <c r="B27" s="86"/>
      <c r="E27" s="197" t="s">
        <v>1</v>
      </c>
      <c r="F27" s="197"/>
      <c r="G27" s="197"/>
      <c r="H27" s="197"/>
      <c r="L27" s="86"/>
    </row>
    <row r="28" spans="2:12" s="1" customFormat="1" ht="6.9" customHeight="1">
      <c r="B28" s="29"/>
      <c r="L28" s="29"/>
    </row>
    <row r="29" spans="2:12" s="1" customFormat="1" ht="6.9" customHeight="1">
      <c r="B29" s="29"/>
      <c r="D29" s="50"/>
      <c r="E29" s="50"/>
      <c r="F29" s="50"/>
      <c r="G29" s="50"/>
      <c r="H29" s="50"/>
      <c r="I29" s="50"/>
      <c r="J29" s="50"/>
      <c r="K29" s="50"/>
      <c r="L29" s="29"/>
    </row>
    <row r="30" spans="2:12" s="1" customFormat="1" ht="25.35" customHeight="1">
      <c r="B30" s="29"/>
      <c r="D30" s="87" t="s">
        <v>34</v>
      </c>
      <c r="J30" s="63">
        <f>ROUND(J118, 2)</f>
        <v>0</v>
      </c>
      <c r="L30" s="29"/>
    </row>
    <row r="31" spans="2:12" s="1" customFormat="1" ht="6.9" customHeight="1">
      <c r="B31" s="29"/>
      <c r="D31" s="50"/>
      <c r="E31" s="50"/>
      <c r="F31" s="50"/>
      <c r="G31" s="50"/>
      <c r="H31" s="50"/>
      <c r="I31" s="50"/>
      <c r="J31" s="50"/>
      <c r="K31" s="50"/>
      <c r="L31" s="29"/>
    </row>
    <row r="32" spans="2:12" s="1" customFormat="1" ht="14.4" customHeight="1">
      <c r="B32" s="29"/>
      <c r="F32" s="32" t="s">
        <v>36</v>
      </c>
      <c r="I32" s="32" t="s">
        <v>35</v>
      </c>
      <c r="J32" s="32" t="s">
        <v>37</v>
      </c>
      <c r="L32" s="29"/>
    </row>
    <row r="33" spans="2:12" s="1" customFormat="1" ht="14.4" customHeight="1">
      <c r="B33" s="29"/>
      <c r="D33" s="52" t="s">
        <v>38</v>
      </c>
      <c r="E33" s="24" t="s">
        <v>39</v>
      </c>
      <c r="F33" s="88">
        <f>ROUND((SUM(BE118:BE122)),  2)</f>
        <v>0</v>
      </c>
      <c r="I33" s="89">
        <v>0.21</v>
      </c>
      <c r="J33" s="88">
        <f>ROUND(((SUM(BE118:BE122))*I33),  2)</f>
        <v>0</v>
      </c>
      <c r="L33" s="29"/>
    </row>
    <row r="34" spans="2:12" s="1" customFormat="1" ht="14.4" customHeight="1">
      <c r="B34" s="29"/>
      <c r="E34" s="24" t="s">
        <v>40</v>
      </c>
      <c r="F34" s="88">
        <f>ROUND((SUM(BF118:BF122)),  2)</f>
        <v>0</v>
      </c>
      <c r="I34" s="89">
        <v>0.12</v>
      </c>
      <c r="J34" s="88">
        <f>ROUND(((SUM(BF118:BF122))*I34),  2)</f>
        <v>0</v>
      </c>
      <c r="L34" s="29"/>
    </row>
    <row r="35" spans="2:12" s="1" customFormat="1" ht="14.4" hidden="1" customHeight="1">
      <c r="B35" s="29"/>
      <c r="E35" s="24" t="s">
        <v>41</v>
      </c>
      <c r="F35" s="88">
        <f>ROUND((SUM(BG118:BG122)),  2)</f>
        <v>0</v>
      </c>
      <c r="I35" s="89">
        <v>0.21</v>
      </c>
      <c r="J35" s="88">
        <f>0</f>
        <v>0</v>
      </c>
      <c r="L35" s="29"/>
    </row>
    <row r="36" spans="2:12" s="1" customFormat="1" ht="14.4" hidden="1" customHeight="1">
      <c r="B36" s="29"/>
      <c r="E36" s="24" t="s">
        <v>42</v>
      </c>
      <c r="F36" s="88">
        <f>ROUND((SUM(BH118:BH122)),  2)</f>
        <v>0</v>
      </c>
      <c r="I36" s="89">
        <v>0.12</v>
      </c>
      <c r="J36" s="88">
        <f>0</f>
        <v>0</v>
      </c>
      <c r="L36" s="29"/>
    </row>
    <row r="37" spans="2:12" s="1" customFormat="1" ht="14.4" hidden="1" customHeight="1">
      <c r="B37" s="29"/>
      <c r="E37" s="24" t="s">
        <v>43</v>
      </c>
      <c r="F37" s="88">
        <f>ROUND((SUM(BI118:BI122)),  2)</f>
        <v>0</v>
      </c>
      <c r="I37" s="89">
        <v>0</v>
      </c>
      <c r="J37" s="88">
        <f>0</f>
        <v>0</v>
      </c>
      <c r="L37" s="29"/>
    </row>
    <row r="38" spans="2:12" s="1" customFormat="1" ht="6.9" customHeight="1">
      <c r="B38" s="29"/>
      <c r="L38" s="29"/>
    </row>
    <row r="39" spans="2:12" s="1" customFormat="1" ht="25.35" customHeight="1">
      <c r="B39" s="29"/>
      <c r="C39" s="90"/>
      <c r="D39" s="91" t="s">
        <v>44</v>
      </c>
      <c r="E39" s="54"/>
      <c r="F39" s="54"/>
      <c r="G39" s="92" t="s">
        <v>45</v>
      </c>
      <c r="H39" s="93" t="s">
        <v>46</v>
      </c>
      <c r="I39" s="54"/>
      <c r="J39" s="94">
        <f>SUM(J30:J37)</f>
        <v>0</v>
      </c>
      <c r="K39" s="95"/>
      <c r="L39" s="29"/>
    </row>
    <row r="40" spans="2:12" s="1" customFormat="1" ht="14.4" customHeight="1">
      <c r="B40" s="29"/>
      <c r="L40" s="29"/>
    </row>
    <row r="41" spans="2:12" ht="14.4" customHeight="1">
      <c r="B41" s="17"/>
      <c r="L41" s="17"/>
    </row>
    <row r="42" spans="2:12" ht="14.4" customHeight="1">
      <c r="B42" s="17"/>
      <c r="L42" s="17"/>
    </row>
    <row r="43" spans="2:12" ht="14.4" customHeight="1">
      <c r="B43" s="17"/>
      <c r="L43" s="17"/>
    </row>
    <row r="44" spans="2:12" ht="14.4" customHeight="1">
      <c r="B44" s="17"/>
      <c r="L44" s="17"/>
    </row>
    <row r="45" spans="2:12" ht="14.4" customHeight="1">
      <c r="B45" s="17"/>
      <c r="L45" s="17"/>
    </row>
    <row r="46" spans="2:12" ht="14.4" customHeight="1">
      <c r="B46" s="17"/>
      <c r="L46" s="17"/>
    </row>
    <row r="47" spans="2:12" ht="14.4" customHeight="1">
      <c r="B47" s="17"/>
      <c r="L47" s="17"/>
    </row>
    <row r="48" spans="2:12" ht="14.4" customHeight="1">
      <c r="B48" s="17"/>
      <c r="L48" s="17"/>
    </row>
    <row r="49" spans="2:12" ht="14.4" customHeight="1">
      <c r="B49" s="17"/>
      <c r="L49" s="17"/>
    </row>
    <row r="50" spans="2:12" s="1" customFormat="1" ht="14.4" customHeight="1">
      <c r="B50" s="29"/>
      <c r="D50" s="38" t="s">
        <v>47</v>
      </c>
      <c r="E50" s="39"/>
      <c r="F50" s="39"/>
      <c r="G50" s="38" t="s">
        <v>48</v>
      </c>
      <c r="H50" s="39"/>
      <c r="I50" s="39"/>
      <c r="J50" s="39"/>
      <c r="K50" s="39"/>
      <c r="L50" s="29"/>
    </row>
    <row r="51" spans="2:12" ht="10.199999999999999">
      <c r="B51" s="17"/>
      <c r="L51" s="17"/>
    </row>
    <row r="52" spans="2:12" ht="10.199999999999999">
      <c r="B52" s="17"/>
      <c r="L52" s="17"/>
    </row>
    <row r="53" spans="2:12" ht="10.199999999999999">
      <c r="B53" s="17"/>
      <c r="L53" s="17"/>
    </row>
    <row r="54" spans="2:12" ht="10.199999999999999">
      <c r="B54" s="17"/>
      <c r="L54" s="17"/>
    </row>
    <row r="55" spans="2:12" ht="10.199999999999999">
      <c r="B55" s="17"/>
      <c r="L55" s="17"/>
    </row>
    <row r="56" spans="2:12" ht="10.199999999999999">
      <c r="B56" s="17"/>
      <c r="L56" s="17"/>
    </row>
    <row r="57" spans="2:12" ht="10.199999999999999">
      <c r="B57" s="17"/>
      <c r="L57" s="17"/>
    </row>
    <row r="58" spans="2:12" ht="10.199999999999999">
      <c r="B58" s="17"/>
      <c r="L58" s="17"/>
    </row>
    <row r="59" spans="2:12" ht="10.199999999999999">
      <c r="B59" s="17"/>
      <c r="L59" s="17"/>
    </row>
    <row r="60" spans="2:12" ht="10.199999999999999">
      <c r="B60" s="17"/>
      <c r="L60" s="17"/>
    </row>
    <row r="61" spans="2:12" s="1" customFormat="1" ht="13.2">
      <c r="B61" s="29"/>
      <c r="D61" s="40" t="s">
        <v>49</v>
      </c>
      <c r="E61" s="31"/>
      <c r="F61" s="96" t="s">
        <v>50</v>
      </c>
      <c r="G61" s="40" t="s">
        <v>49</v>
      </c>
      <c r="H61" s="31"/>
      <c r="I61" s="31"/>
      <c r="J61" s="97" t="s">
        <v>50</v>
      </c>
      <c r="K61" s="31"/>
      <c r="L61" s="29"/>
    </row>
    <row r="62" spans="2:12" ht="10.199999999999999">
      <c r="B62" s="17"/>
      <c r="L62" s="17"/>
    </row>
    <row r="63" spans="2:12" ht="10.199999999999999">
      <c r="B63" s="17"/>
      <c r="L63" s="17"/>
    </row>
    <row r="64" spans="2:12" ht="10.199999999999999">
      <c r="B64" s="17"/>
      <c r="L64" s="17"/>
    </row>
    <row r="65" spans="2:12" s="1" customFormat="1" ht="13.2">
      <c r="B65" s="29"/>
      <c r="D65" s="38" t="s">
        <v>51</v>
      </c>
      <c r="E65" s="39"/>
      <c r="F65" s="39"/>
      <c r="G65" s="38" t="s">
        <v>52</v>
      </c>
      <c r="H65" s="39"/>
      <c r="I65" s="39"/>
      <c r="J65" s="39"/>
      <c r="K65" s="39"/>
      <c r="L65" s="29"/>
    </row>
    <row r="66" spans="2:12" ht="10.199999999999999">
      <c r="B66" s="17"/>
      <c r="L66" s="17"/>
    </row>
    <row r="67" spans="2:12" ht="10.199999999999999">
      <c r="B67" s="17"/>
      <c r="L67" s="17"/>
    </row>
    <row r="68" spans="2:12" ht="10.199999999999999">
      <c r="B68" s="17"/>
      <c r="L68" s="17"/>
    </row>
    <row r="69" spans="2:12" ht="10.199999999999999">
      <c r="B69" s="17"/>
      <c r="L69" s="17"/>
    </row>
    <row r="70" spans="2:12" ht="10.199999999999999">
      <c r="B70" s="17"/>
      <c r="L70" s="17"/>
    </row>
    <row r="71" spans="2:12" ht="10.199999999999999">
      <c r="B71" s="17"/>
      <c r="L71" s="17"/>
    </row>
    <row r="72" spans="2:12" ht="10.199999999999999">
      <c r="B72" s="17"/>
      <c r="L72" s="17"/>
    </row>
    <row r="73" spans="2:12" ht="10.199999999999999">
      <c r="B73" s="17"/>
      <c r="L73" s="17"/>
    </row>
    <row r="74" spans="2:12" ht="10.199999999999999">
      <c r="B74" s="17"/>
      <c r="L74" s="17"/>
    </row>
    <row r="75" spans="2:12" ht="10.199999999999999">
      <c r="B75" s="17"/>
      <c r="L75" s="17"/>
    </row>
    <row r="76" spans="2:12" s="1" customFormat="1" ht="13.2">
      <c r="B76" s="29"/>
      <c r="D76" s="40" t="s">
        <v>49</v>
      </c>
      <c r="E76" s="31"/>
      <c r="F76" s="96" t="s">
        <v>50</v>
      </c>
      <c r="G76" s="40" t="s">
        <v>49</v>
      </c>
      <c r="H76" s="31"/>
      <c r="I76" s="31"/>
      <c r="J76" s="97" t="s">
        <v>50</v>
      </c>
      <c r="K76" s="31"/>
      <c r="L76" s="29"/>
    </row>
    <row r="77" spans="2:12" s="1" customFormat="1" ht="14.4" customHeight="1"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29"/>
    </row>
    <row r="81" spans="2:47" s="1" customFormat="1" ht="6.9" customHeight="1"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29"/>
    </row>
    <row r="82" spans="2:47" s="1" customFormat="1" ht="24.9" customHeight="1">
      <c r="B82" s="29"/>
      <c r="C82" s="18" t="s">
        <v>109</v>
      </c>
      <c r="L82" s="29"/>
    </row>
    <row r="83" spans="2:47" s="1" customFormat="1" ht="6.9" customHeight="1">
      <c r="B83" s="29"/>
      <c r="L83" s="29"/>
    </row>
    <row r="84" spans="2:47" s="1" customFormat="1" ht="12" customHeight="1">
      <c r="B84" s="29"/>
      <c r="C84" s="24" t="s">
        <v>16</v>
      </c>
      <c r="L84" s="29"/>
    </row>
    <row r="85" spans="2:47" s="1" customFormat="1" ht="16.5" customHeight="1">
      <c r="B85" s="29"/>
      <c r="E85" s="208" t="str">
        <f>E7</f>
        <v>Chodník v ulici Blanická</v>
      </c>
      <c r="F85" s="209"/>
      <c r="G85" s="209"/>
      <c r="H85" s="209"/>
      <c r="L85" s="29"/>
    </row>
    <row r="86" spans="2:47" s="1" customFormat="1" ht="12" customHeight="1">
      <c r="B86" s="29"/>
      <c r="C86" s="24" t="s">
        <v>107</v>
      </c>
      <c r="L86" s="29"/>
    </row>
    <row r="87" spans="2:47" s="1" customFormat="1" ht="16.5" customHeight="1">
      <c r="B87" s="29"/>
      <c r="E87" s="170" t="str">
        <f>E9</f>
        <v>202503107 - SO 401.2 Veřejné osvětlení - ulice Blechova</v>
      </c>
      <c r="F87" s="210"/>
      <c r="G87" s="210"/>
      <c r="H87" s="210"/>
      <c r="L87" s="29"/>
    </row>
    <row r="88" spans="2:47" s="1" customFormat="1" ht="6.9" customHeight="1">
      <c r="B88" s="29"/>
      <c r="L88" s="29"/>
    </row>
    <row r="89" spans="2:47" s="1" customFormat="1" ht="12" customHeight="1">
      <c r="B89" s="29"/>
      <c r="C89" s="24" t="s">
        <v>20</v>
      </c>
      <c r="F89" s="22" t="str">
        <f>F12</f>
        <v>Milevsko</v>
      </c>
      <c r="I89" s="24" t="s">
        <v>22</v>
      </c>
      <c r="J89" s="49" t="str">
        <f>IF(J12="","",J12)</f>
        <v>26. 3. 2025</v>
      </c>
      <c r="L89" s="29"/>
    </row>
    <row r="90" spans="2:47" s="1" customFormat="1" ht="6.9" customHeight="1">
      <c r="B90" s="29"/>
      <c r="L90" s="29"/>
    </row>
    <row r="91" spans="2:47" s="1" customFormat="1" ht="15.15" customHeight="1">
      <c r="B91" s="29"/>
      <c r="C91" s="24" t="s">
        <v>24</v>
      </c>
      <c r="F91" s="22" t="str">
        <f>E15</f>
        <v xml:space="preserve"> </v>
      </c>
      <c r="I91" s="24" t="s">
        <v>30</v>
      </c>
      <c r="J91" s="27" t="str">
        <f>E21</f>
        <v xml:space="preserve"> </v>
      </c>
      <c r="L91" s="29"/>
    </row>
    <row r="92" spans="2:47" s="1" customFormat="1" ht="15.15" customHeight="1">
      <c r="B92" s="29"/>
      <c r="C92" s="24" t="s">
        <v>28</v>
      </c>
      <c r="F92" s="22" t="str">
        <f>IF(E18="","",E18)</f>
        <v>Vyplň údaj</v>
      </c>
      <c r="I92" s="24" t="s">
        <v>32</v>
      </c>
      <c r="J92" s="27" t="str">
        <f>E24</f>
        <v xml:space="preserve"> </v>
      </c>
      <c r="L92" s="29"/>
    </row>
    <row r="93" spans="2:47" s="1" customFormat="1" ht="10.35" customHeight="1">
      <c r="B93" s="29"/>
      <c r="L93" s="29"/>
    </row>
    <row r="94" spans="2:47" s="1" customFormat="1" ht="29.25" customHeight="1">
      <c r="B94" s="29"/>
      <c r="C94" s="98" t="s">
        <v>110</v>
      </c>
      <c r="D94" s="90"/>
      <c r="E94" s="90"/>
      <c r="F94" s="90"/>
      <c r="G94" s="90"/>
      <c r="H94" s="90"/>
      <c r="I94" s="90"/>
      <c r="J94" s="99" t="s">
        <v>111</v>
      </c>
      <c r="K94" s="90"/>
      <c r="L94" s="29"/>
    </row>
    <row r="95" spans="2:47" s="1" customFormat="1" ht="10.35" customHeight="1">
      <c r="B95" s="29"/>
      <c r="L95" s="29"/>
    </row>
    <row r="96" spans="2:47" s="1" customFormat="1" ht="22.8" customHeight="1">
      <c r="B96" s="29"/>
      <c r="C96" s="100" t="s">
        <v>112</v>
      </c>
      <c r="J96" s="63">
        <f>J118</f>
        <v>0</v>
      </c>
      <c r="L96" s="29"/>
      <c r="AU96" s="14" t="s">
        <v>113</v>
      </c>
    </row>
    <row r="97" spans="2:12" s="8" customFormat="1" ht="24.9" customHeight="1">
      <c r="B97" s="101"/>
      <c r="D97" s="102" t="s">
        <v>782</v>
      </c>
      <c r="E97" s="103"/>
      <c r="F97" s="103"/>
      <c r="G97" s="103"/>
      <c r="H97" s="103"/>
      <c r="I97" s="103"/>
      <c r="J97" s="104">
        <f>J119</f>
        <v>0</v>
      </c>
      <c r="L97" s="101"/>
    </row>
    <row r="98" spans="2:12" s="9" customFormat="1" ht="19.95" customHeight="1">
      <c r="B98" s="105"/>
      <c r="D98" s="106" t="s">
        <v>783</v>
      </c>
      <c r="E98" s="107"/>
      <c r="F98" s="107"/>
      <c r="G98" s="107"/>
      <c r="H98" s="107"/>
      <c r="I98" s="107"/>
      <c r="J98" s="108">
        <f>J120</f>
        <v>0</v>
      </c>
      <c r="L98" s="105"/>
    </row>
    <row r="99" spans="2:12" s="1" customFormat="1" ht="21.75" customHeight="1">
      <c r="B99" s="29"/>
      <c r="L99" s="29"/>
    </row>
    <row r="100" spans="2:12" s="1" customFormat="1" ht="6.9" customHeight="1">
      <c r="B100" s="41"/>
      <c r="C100" s="42"/>
      <c r="D100" s="42"/>
      <c r="E100" s="42"/>
      <c r="F100" s="42"/>
      <c r="G100" s="42"/>
      <c r="H100" s="42"/>
      <c r="I100" s="42"/>
      <c r="J100" s="42"/>
      <c r="K100" s="42"/>
      <c r="L100" s="29"/>
    </row>
    <row r="104" spans="2:12" s="1" customFormat="1" ht="6.9" customHeight="1">
      <c r="B104" s="43"/>
      <c r="C104" s="44"/>
      <c r="D104" s="44"/>
      <c r="E104" s="44"/>
      <c r="F104" s="44"/>
      <c r="G104" s="44"/>
      <c r="H104" s="44"/>
      <c r="I104" s="44"/>
      <c r="J104" s="44"/>
      <c r="K104" s="44"/>
      <c r="L104" s="29"/>
    </row>
    <row r="105" spans="2:12" s="1" customFormat="1" ht="24.9" customHeight="1">
      <c r="B105" s="29"/>
      <c r="C105" s="18" t="s">
        <v>123</v>
      </c>
      <c r="L105" s="29"/>
    </row>
    <row r="106" spans="2:12" s="1" customFormat="1" ht="6.9" customHeight="1">
      <c r="B106" s="29"/>
      <c r="L106" s="29"/>
    </row>
    <row r="107" spans="2:12" s="1" customFormat="1" ht="12" customHeight="1">
      <c r="B107" s="29"/>
      <c r="C107" s="24" t="s">
        <v>16</v>
      </c>
      <c r="L107" s="29"/>
    </row>
    <row r="108" spans="2:12" s="1" customFormat="1" ht="16.5" customHeight="1">
      <c r="B108" s="29"/>
      <c r="E108" s="208" t="str">
        <f>E7</f>
        <v>Chodník v ulici Blanická</v>
      </c>
      <c r="F108" s="209"/>
      <c r="G108" s="209"/>
      <c r="H108" s="209"/>
      <c r="L108" s="29"/>
    </row>
    <row r="109" spans="2:12" s="1" customFormat="1" ht="12" customHeight="1">
      <c r="B109" s="29"/>
      <c r="C109" s="24" t="s">
        <v>107</v>
      </c>
      <c r="L109" s="29"/>
    </row>
    <row r="110" spans="2:12" s="1" customFormat="1" ht="16.5" customHeight="1">
      <c r="B110" s="29"/>
      <c r="E110" s="170" t="str">
        <f>E9</f>
        <v>202503107 - SO 401.2 Veřejné osvětlení - ulice Blechova</v>
      </c>
      <c r="F110" s="210"/>
      <c r="G110" s="210"/>
      <c r="H110" s="210"/>
      <c r="L110" s="29"/>
    </row>
    <row r="111" spans="2:12" s="1" customFormat="1" ht="6.9" customHeight="1">
      <c r="B111" s="29"/>
      <c r="L111" s="29"/>
    </row>
    <row r="112" spans="2:12" s="1" customFormat="1" ht="12" customHeight="1">
      <c r="B112" s="29"/>
      <c r="C112" s="24" t="s">
        <v>20</v>
      </c>
      <c r="F112" s="22" t="str">
        <f>F12</f>
        <v>Milevsko</v>
      </c>
      <c r="I112" s="24" t="s">
        <v>22</v>
      </c>
      <c r="J112" s="49" t="str">
        <f>IF(J12="","",J12)</f>
        <v>26. 3. 2025</v>
      </c>
      <c r="L112" s="29"/>
    </row>
    <row r="113" spans="2:65" s="1" customFormat="1" ht="6.9" customHeight="1">
      <c r="B113" s="29"/>
      <c r="L113" s="29"/>
    </row>
    <row r="114" spans="2:65" s="1" customFormat="1" ht="15.15" customHeight="1">
      <c r="B114" s="29"/>
      <c r="C114" s="24" t="s">
        <v>24</v>
      </c>
      <c r="F114" s="22" t="str">
        <f>E15</f>
        <v xml:space="preserve"> </v>
      </c>
      <c r="I114" s="24" t="s">
        <v>30</v>
      </c>
      <c r="J114" s="27" t="str">
        <f>E21</f>
        <v xml:space="preserve"> </v>
      </c>
      <c r="L114" s="29"/>
    </row>
    <row r="115" spans="2:65" s="1" customFormat="1" ht="15.15" customHeight="1">
      <c r="B115" s="29"/>
      <c r="C115" s="24" t="s">
        <v>28</v>
      </c>
      <c r="F115" s="22" t="str">
        <f>IF(E18="","",E18)</f>
        <v>Vyplň údaj</v>
      </c>
      <c r="I115" s="24" t="s">
        <v>32</v>
      </c>
      <c r="J115" s="27" t="str">
        <f>E24</f>
        <v xml:space="preserve"> </v>
      </c>
      <c r="L115" s="29"/>
    </row>
    <row r="116" spans="2:65" s="1" customFormat="1" ht="10.35" customHeight="1">
      <c r="B116" s="29"/>
      <c r="L116" s="29"/>
    </row>
    <row r="117" spans="2:65" s="10" customFormat="1" ht="29.25" customHeight="1">
      <c r="B117" s="109"/>
      <c r="C117" s="110" t="s">
        <v>124</v>
      </c>
      <c r="D117" s="111" t="s">
        <v>59</v>
      </c>
      <c r="E117" s="111" t="s">
        <v>55</v>
      </c>
      <c r="F117" s="111" t="s">
        <v>56</v>
      </c>
      <c r="G117" s="111" t="s">
        <v>125</v>
      </c>
      <c r="H117" s="111" t="s">
        <v>126</v>
      </c>
      <c r="I117" s="111" t="s">
        <v>127</v>
      </c>
      <c r="J117" s="111" t="s">
        <v>111</v>
      </c>
      <c r="K117" s="112" t="s">
        <v>128</v>
      </c>
      <c r="L117" s="109"/>
      <c r="M117" s="56" t="s">
        <v>1</v>
      </c>
      <c r="N117" s="57" t="s">
        <v>38</v>
      </c>
      <c r="O117" s="57" t="s">
        <v>129</v>
      </c>
      <c r="P117" s="57" t="s">
        <v>130</v>
      </c>
      <c r="Q117" s="57" t="s">
        <v>131</v>
      </c>
      <c r="R117" s="57" t="s">
        <v>132</v>
      </c>
      <c r="S117" s="57" t="s">
        <v>133</v>
      </c>
      <c r="T117" s="58" t="s">
        <v>134</v>
      </c>
    </row>
    <row r="118" spans="2:65" s="1" customFormat="1" ht="22.8" customHeight="1">
      <c r="B118" s="29"/>
      <c r="C118" s="61" t="s">
        <v>135</v>
      </c>
      <c r="J118" s="113">
        <f>BK118</f>
        <v>0</v>
      </c>
      <c r="L118" s="29"/>
      <c r="M118" s="59"/>
      <c r="N118" s="50"/>
      <c r="O118" s="50"/>
      <c r="P118" s="114">
        <f>P119</f>
        <v>0</v>
      </c>
      <c r="Q118" s="50"/>
      <c r="R118" s="114">
        <f>R119</f>
        <v>0</v>
      </c>
      <c r="S118" s="50"/>
      <c r="T118" s="115">
        <f>T119</f>
        <v>0</v>
      </c>
      <c r="AT118" s="14" t="s">
        <v>73</v>
      </c>
      <c r="AU118" s="14" t="s">
        <v>113</v>
      </c>
      <c r="BK118" s="116">
        <f>BK119</f>
        <v>0</v>
      </c>
    </row>
    <row r="119" spans="2:65" s="11" customFormat="1" ht="25.95" customHeight="1">
      <c r="B119" s="117"/>
      <c r="D119" s="118" t="s">
        <v>73</v>
      </c>
      <c r="E119" s="119" t="s">
        <v>784</v>
      </c>
      <c r="F119" s="119" t="s">
        <v>785</v>
      </c>
      <c r="I119" s="120"/>
      <c r="J119" s="121">
        <f>BK119</f>
        <v>0</v>
      </c>
      <c r="L119" s="117"/>
      <c r="M119" s="122"/>
      <c r="P119" s="123">
        <f>P120</f>
        <v>0</v>
      </c>
      <c r="R119" s="123">
        <f>R120</f>
        <v>0</v>
      </c>
      <c r="T119" s="124">
        <f>T120</f>
        <v>0</v>
      </c>
      <c r="AR119" s="118" t="s">
        <v>145</v>
      </c>
      <c r="AT119" s="125" t="s">
        <v>73</v>
      </c>
      <c r="AU119" s="125" t="s">
        <v>74</v>
      </c>
      <c r="AY119" s="118" t="s">
        <v>138</v>
      </c>
      <c r="BK119" s="126">
        <f>BK120</f>
        <v>0</v>
      </c>
    </row>
    <row r="120" spans="2:65" s="11" customFormat="1" ht="22.8" customHeight="1">
      <c r="B120" s="117"/>
      <c r="D120" s="118" t="s">
        <v>73</v>
      </c>
      <c r="E120" s="127" t="s">
        <v>786</v>
      </c>
      <c r="F120" s="127" t="s">
        <v>787</v>
      </c>
      <c r="I120" s="120"/>
      <c r="J120" s="128">
        <f>BK120</f>
        <v>0</v>
      </c>
      <c r="L120" s="117"/>
      <c r="M120" s="122"/>
      <c r="P120" s="123">
        <f>SUM(P121:P122)</f>
        <v>0</v>
      </c>
      <c r="R120" s="123">
        <f>SUM(R121:R122)</f>
        <v>0</v>
      </c>
      <c r="T120" s="124">
        <f>SUM(T121:T122)</f>
        <v>0</v>
      </c>
      <c r="AR120" s="118" t="s">
        <v>145</v>
      </c>
      <c r="AT120" s="125" t="s">
        <v>73</v>
      </c>
      <c r="AU120" s="125" t="s">
        <v>82</v>
      </c>
      <c r="AY120" s="118" t="s">
        <v>138</v>
      </c>
      <c r="BK120" s="126">
        <f>SUM(BK121:BK122)</f>
        <v>0</v>
      </c>
    </row>
    <row r="121" spans="2:65" s="1" customFormat="1" ht="16.5" customHeight="1">
      <c r="B121" s="29"/>
      <c r="C121" s="129" t="s">
        <v>82</v>
      </c>
      <c r="D121" s="129" t="s">
        <v>140</v>
      </c>
      <c r="E121" s="130" t="s">
        <v>788</v>
      </c>
      <c r="F121" s="131" t="s">
        <v>789</v>
      </c>
      <c r="G121" s="132" t="s">
        <v>424</v>
      </c>
      <c r="H121" s="133">
        <v>1</v>
      </c>
      <c r="I121" s="134"/>
      <c r="J121" s="135">
        <f>ROUND(I121*H121,2)</f>
        <v>0</v>
      </c>
      <c r="K121" s="131" t="s">
        <v>1</v>
      </c>
      <c r="L121" s="29"/>
      <c r="M121" s="136" t="s">
        <v>1</v>
      </c>
      <c r="N121" s="137" t="s">
        <v>39</v>
      </c>
      <c r="P121" s="138">
        <f>O121*H121</f>
        <v>0</v>
      </c>
      <c r="Q121" s="138">
        <v>0</v>
      </c>
      <c r="R121" s="138">
        <f>Q121*H121</f>
        <v>0</v>
      </c>
      <c r="S121" s="138">
        <v>0</v>
      </c>
      <c r="T121" s="139">
        <f>S121*H121</f>
        <v>0</v>
      </c>
      <c r="AR121" s="140" t="s">
        <v>790</v>
      </c>
      <c r="AT121" s="140" t="s">
        <v>140</v>
      </c>
      <c r="AU121" s="140" t="s">
        <v>84</v>
      </c>
      <c r="AY121" s="14" t="s">
        <v>138</v>
      </c>
      <c r="BE121" s="141">
        <f>IF(N121="základní",J121,0)</f>
        <v>0</v>
      </c>
      <c r="BF121" s="141">
        <f>IF(N121="snížená",J121,0)</f>
        <v>0</v>
      </c>
      <c r="BG121" s="141">
        <f>IF(N121="zákl. přenesená",J121,0)</f>
        <v>0</v>
      </c>
      <c r="BH121" s="141">
        <f>IF(N121="sníž. přenesená",J121,0)</f>
        <v>0</v>
      </c>
      <c r="BI121" s="141">
        <f>IF(N121="nulová",J121,0)</f>
        <v>0</v>
      </c>
      <c r="BJ121" s="14" t="s">
        <v>82</v>
      </c>
      <c r="BK121" s="141">
        <f>ROUND(I121*H121,2)</f>
        <v>0</v>
      </c>
      <c r="BL121" s="14" t="s">
        <v>790</v>
      </c>
      <c r="BM121" s="140" t="s">
        <v>793</v>
      </c>
    </row>
    <row r="122" spans="2:65" s="1" customFormat="1" ht="10.199999999999999">
      <c r="B122" s="29"/>
      <c r="D122" s="142" t="s">
        <v>147</v>
      </c>
      <c r="F122" s="143" t="s">
        <v>789</v>
      </c>
      <c r="I122" s="144"/>
      <c r="L122" s="29"/>
      <c r="M122" s="164"/>
      <c r="N122" s="165"/>
      <c r="O122" s="165"/>
      <c r="P122" s="165"/>
      <c r="Q122" s="165"/>
      <c r="R122" s="165"/>
      <c r="S122" s="165"/>
      <c r="T122" s="166"/>
      <c r="AT122" s="14" t="s">
        <v>147</v>
      </c>
      <c r="AU122" s="14" t="s">
        <v>84</v>
      </c>
    </row>
    <row r="123" spans="2:65" s="1" customFormat="1" ht="6.9" customHeight="1">
      <c r="B123" s="41"/>
      <c r="C123" s="42"/>
      <c r="D123" s="42"/>
      <c r="E123" s="42"/>
      <c r="F123" s="42"/>
      <c r="G123" s="42"/>
      <c r="H123" s="42"/>
      <c r="I123" s="42"/>
      <c r="J123" s="42"/>
      <c r="K123" s="42"/>
      <c r="L123" s="29"/>
    </row>
  </sheetData>
  <sheetProtection algorithmName="SHA-512" hashValue="sB6ioCdHXn4JTR2GebiCSsqndC4r33Uz6J/8idQcjl+kTlaHn7BCwSgk4Bf9eR5vs65gYeSdoMkMHiHIqZGalA==" saltValue="Q6KmqKLLB2ejdum+zuwqki8u27bIjBnmS7RoB+4HZvHxuC4Z2T+TJgFwTXfPAfiQ5A1DN8CmkzfNJhTpVM7zBg==" spinCount="100000" sheet="1" objects="1" scenarios="1" formatColumns="0" formatRows="0" autoFilter="0"/>
  <autoFilter ref="C117:K122" xr:uid="{00000000-0009-0000-0000-000007000000}"/>
  <mergeCells count="9">
    <mergeCell ref="E87:H87"/>
    <mergeCell ref="E108:H108"/>
    <mergeCell ref="E110:H110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2:BM152"/>
  <sheetViews>
    <sheetView showGridLines="0" workbookViewId="0"/>
  </sheetViews>
  <sheetFormatPr defaultRowHeight="14.4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1" width="22.28515625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193"/>
      <c r="M2" s="193"/>
      <c r="N2" s="193"/>
      <c r="O2" s="193"/>
      <c r="P2" s="193"/>
      <c r="Q2" s="193"/>
      <c r="R2" s="193"/>
      <c r="S2" s="193"/>
      <c r="T2" s="193"/>
      <c r="U2" s="193"/>
      <c r="V2" s="193"/>
      <c r="AT2" s="14" t="s">
        <v>105</v>
      </c>
    </row>
    <row r="3" spans="2:46" ht="6.9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84</v>
      </c>
    </row>
    <row r="4" spans="2:46" ht="24.9" customHeight="1">
      <c r="B4" s="17"/>
      <c r="D4" s="18" t="s">
        <v>106</v>
      </c>
      <c r="L4" s="17"/>
      <c r="M4" s="85" t="s">
        <v>10</v>
      </c>
      <c r="AT4" s="14" t="s">
        <v>4</v>
      </c>
    </row>
    <row r="5" spans="2:46" ht="6.9" customHeight="1">
      <c r="B5" s="17"/>
      <c r="L5" s="17"/>
    </row>
    <row r="6" spans="2:46" ht="12" customHeight="1">
      <c r="B6" s="17"/>
      <c r="D6" s="24" t="s">
        <v>16</v>
      </c>
      <c r="L6" s="17"/>
    </row>
    <row r="7" spans="2:46" ht="16.5" customHeight="1">
      <c r="B7" s="17"/>
      <c r="E7" s="208" t="str">
        <f>'Rekapitulace stavby'!K6</f>
        <v>Chodník v ulici Blanická</v>
      </c>
      <c r="F7" s="209"/>
      <c r="G7" s="209"/>
      <c r="H7" s="209"/>
      <c r="L7" s="17"/>
    </row>
    <row r="8" spans="2:46" s="1" customFormat="1" ht="12" customHeight="1">
      <c r="B8" s="29"/>
      <c r="D8" s="24" t="s">
        <v>107</v>
      </c>
      <c r="L8" s="29"/>
    </row>
    <row r="9" spans="2:46" s="1" customFormat="1" ht="16.5" customHeight="1">
      <c r="B9" s="29"/>
      <c r="E9" s="170" t="s">
        <v>794</v>
      </c>
      <c r="F9" s="210"/>
      <c r="G9" s="210"/>
      <c r="H9" s="210"/>
      <c r="L9" s="29"/>
    </row>
    <row r="10" spans="2:46" s="1" customFormat="1" ht="10.199999999999999">
      <c r="B10" s="29"/>
      <c r="L10" s="29"/>
    </row>
    <row r="11" spans="2:46" s="1" customFormat="1" ht="12" customHeight="1">
      <c r="B11" s="29"/>
      <c r="D11" s="24" t="s">
        <v>18</v>
      </c>
      <c r="F11" s="22" t="s">
        <v>1</v>
      </c>
      <c r="I11" s="24" t="s">
        <v>19</v>
      </c>
      <c r="J11" s="22" t="s">
        <v>1</v>
      </c>
      <c r="L11" s="29"/>
    </row>
    <row r="12" spans="2:46" s="1" customFormat="1" ht="12" customHeight="1">
      <c r="B12" s="29"/>
      <c r="D12" s="24" t="s">
        <v>20</v>
      </c>
      <c r="F12" s="22" t="s">
        <v>21</v>
      </c>
      <c r="I12" s="24" t="s">
        <v>22</v>
      </c>
      <c r="J12" s="49" t="str">
        <f>'Rekapitulace stavby'!AN8</f>
        <v>26. 3. 2025</v>
      </c>
      <c r="L12" s="29"/>
    </row>
    <row r="13" spans="2:46" s="1" customFormat="1" ht="10.8" customHeight="1">
      <c r="B13" s="29"/>
      <c r="L13" s="29"/>
    </row>
    <row r="14" spans="2:46" s="1" customFormat="1" ht="12" customHeight="1">
      <c r="B14" s="29"/>
      <c r="D14" s="24" t="s">
        <v>24</v>
      </c>
      <c r="I14" s="24" t="s">
        <v>25</v>
      </c>
      <c r="J14" s="22" t="str">
        <f>IF('Rekapitulace stavby'!AN10="","",'Rekapitulace stavby'!AN10)</f>
        <v/>
      </c>
      <c r="L14" s="29"/>
    </row>
    <row r="15" spans="2:46" s="1" customFormat="1" ht="18" customHeight="1">
      <c r="B15" s="29"/>
      <c r="E15" s="22" t="str">
        <f>IF('Rekapitulace stavby'!E11="","",'Rekapitulace stavby'!E11)</f>
        <v xml:space="preserve"> </v>
      </c>
      <c r="I15" s="24" t="s">
        <v>27</v>
      </c>
      <c r="J15" s="22" t="str">
        <f>IF('Rekapitulace stavby'!AN11="","",'Rekapitulace stavby'!AN11)</f>
        <v/>
      </c>
      <c r="L15" s="29"/>
    </row>
    <row r="16" spans="2:46" s="1" customFormat="1" ht="6.9" customHeight="1">
      <c r="B16" s="29"/>
      <c r="L16" s="29"/>
    </row>
    <row r="17" spans="2:12" s="1" customFormat="1" ht="12" customHeight="1">
      <c r="B17" s="29"/>
      <c r="D17" s="24" t="s">
        <v>28</v>
      </c>
      <c r="I17" s="24" t="s">
        <v>25</v>
      </c>
      <c r="J17" s="25" t="str">
        <f>'Rekapitulace stavby'!AN13</f>
        <v>Vyplň údaj</v>
      </c>
      <c r="L17" s="29"/>
    </row>
    <row r="18" spans="2:12" s="1" customFormat="1" ht="18" customHeight="1">
      <c r="B18" s="29"/>
      <c r="E18" s="211" t="str">
        <f>'Rekapitulace stavby'!E14</f>
        <v>Vyplň údaj</v>
      </c>
      <c r="F18" s="192"/>
      <c r="G18" s="192"/>
      <c r="H18" s="192"/>
      <c r="I18" s="24" t="s">
        <v>27</v>
      </c>
      <c r="J18" s="25" t="str">
        <f>'Rekapitulace stavby'!AN14</f>
        <v>Vyplň údaj</v>
      </c>
      <c r="L18" s="29"/>
    </row>
    <row r="19" spans="2:12" s="1" customFormat="1" ht="6.9" customHeight="1">
      <c r="B19" s="29"/>
      <c r="L19" s="29"/>
    </row>
    <row r="20" spans="2:12" s="1" customFormat="1" ht="12" customHeight="1">
      <c r="B20" s="29"/>
      <c r="D20" s="24" t="s">
        <v>30</v>
      </c>
      <c r="I20" s="24" t="s">
        <v>25</v>
      </c>
      <c r="J20" s="22" t="str">
        <f>IF('Rekapitulace stavby'!AN16="","",'Rekapitulace stavby'!AN16)</f>
        <v/>
      </c>
      <c r="L20" s="29"/>
    </row>
    <row r="21" spans="2:12" s="1" customFormat="1" ht="18" customHeight="1">
      <c r="B21" s="29"/>
      <c r="E21" s="22" t="str">
        <f>IF('Rekapitulace stavby'!E17="","",'Rekapitulace stavby'!E17)</f>
        <v xml:space="preserve"> </v>
      </c>
      <c r="I21" s="24" t="s">
        <v>27</v>
      </c>
      <c r="J21" s="22" t="str">
        <f>IF('Rekapitulace stavby'!AN17="","",'Rekapitulace stavby'!AN17)</f>
        <v/>
      </c>
      <c r="L21" s="29"/>
    </row>
    <row r="22" spans="2:12" s="1" customFormat="1" ht="6.9" customHeight="1">
      <c r="B22" s="29"/>
      <c r="L22" s="29"/>
    </row>
    <row r="23" spans="2:12" s="1" customFormat="1" ht="12" customHeight="1">
      <c r="B23" s="29"/>
      <c r="D23" s="24" t="s">
        <v>32</v>
      </c>
      <c r="I23" s="24" t="s">
        <v>25</v>
      </c>
      <c r="J23" s="22" t="str">
        <f>IF('Rekapitulace stavby'!AN19="","",'Rekapitulace stavby'!AN19)</f>
        <v/>
      </c>
      <c r="L23" s="29"/>
    </row>
    <row r="24" spans="2:12" s="1" customFormat="1" ht="18" customHeight="1">
      <c r="B24" s="29"/>
      <c r="E24" s="22" t="str">
        <f>IF('Rekapitulace stavby'!E20="","",'Rekapitulace stavby'!E20)</f>
        <v xml:space="preserve"> </v>
      </c>
      <c r="I24" s="24" t="s">
        <v>27</v>
      </c>
      <c r="J24" s="22" t="str">
        <f>IF('Rekapitulace stavby'!AN20="","",'Rekapitulace stavby'!AN20)</f>
        <v/>
      </c>
      <c r="L24" s="29"/>
    </row>
    <row r="25" spans="2:12" s="1" customFormat="1" ht="6.9" customHeight="1">
      <c r="B25" s="29"/>
      <c r="L25" s="29"/>
    </row>
    <row r="26" spans="2:12" s="1" customFormat="1" ht="12" customHeight="1">
      <c r="B26" s="29"/>
      <c r="D26" s="24" t="s">
        <v>33</v>
      </c>
      <c r="L26" s="29"/>
    </row>
    <row r="27" spans="2:12" s="7" customFormat="1" ht="16.5" customHeight="1">
      <c r="B27" s="86"/>
      <c r="E27" s="197" t="s">
        <v>1</v>
      </c>
      <c r="F27" s="197"/>
      <c r="G27" s="197"/>
      <c r="H27" s="197"/>
      <c r="L27" s="86"/>
    </row>
    <row r="28" spans="2:12" s="1" customFormat="1" ht="6.9" customHeight="1">
      <c r="B28" s="29"/>
      <c r="L28" s="29"/>
    </row>
    <row r="29" spans="2:12" s="1" customFormat="1" ht="6.9" customHeight="1">
      <c r="B29" s="29"/>
      <c r="D29" s="50"/>
      <c r="E29" s="50"/>
      <c r="F29" s="50"/>
      <c r="G29" s="50"/>
      <c r="H29" s="50"/>
      <c r="I29" s="50"/>
      <c r="J29" s="50"/>
      <c r="K29" s="50"/>
      <c r="L29" s="29"/>
    </row>
    <row r="30" spans="2:12" s="1" customFormat="1" ht="25.35" customHeight="1">
      <c r="B30" s="29"/>
      <c r="D30" s="87" t="s">
        <v>34</v>
      </c>
      <c r="J30" s="63">
        <f>ROUND(J122, 2)</f>
        <v>0</v>
      </c>
      <c r="L30" s="29"/>
    </row>
    <row r="31" spans="2:12" s="1" customFormat="1" ht="6.9" customHeight="1">
      <c r="B31" s="29"/>
      <c r="D31" s="50"/>
      <c r="E31" s="50"/>
      <c r="F31" s="50"/>
      <c r="G31" s="50"/>
      <c r="H31" s="50"/>
      <c r="I31" s="50"/>
      <c r="J31" s="50"/>
      <c r="K31" s="50"/>
      <c r="L31" s="29"/>
    </row>
    <row r="32" spans="2:12" s="1" customFormat="1" ht="14.4" customHeight="1">
      <c r="B32" s="29"/>
      <c r="F32" s="32" t="s">
        <v>36</v>
      </c>
      <c r="I32" s="32" t="s">
        <v>35</v>
      </c>
      <c r="J32" s="32" t="s">
        <v>37</v>
      </c>
      <c r="L32" s="29"/>
    </row>
    <row r="33" spans="2:12" s="1" customFormat="1" ht="14.4" customHeight="1">
      <c r="B33" s="29"/>
      <c r="D33" s="52" t="s">
        <v>38</v>
      </c>
      <c r="E33" s="24" t="s">
        <v>39</v>
      </c>
      <c r="F33" s="88">
        <f>ROUND((SUM(BE122:BE151)),  2)</f>
        <v>0</v>
      </c>
      <c r="I33" s="89">
        <v>0.21</v>
      </c>
      <c r="J33" s="88">
        <f>ROUND(((SUM(BE122:BE151))*I33),  2)</f>
        <v>0</v>
      </c>
      <c r="L33" s="29"/>
    </row>
    <row r="34" spans="2:12" s="1" customFormat="1" ht="14.4" customHeight="1">
      <c r="B34" s="29"/>
      <c r="E34" s="24" t="s">
        <v>40</v>
      </c>
      <c r="F34" s="88">
        <f>ROUND((SUM(BF122:BF151)),  2)</f>
        <v>0</v>
      </c>
      <c r="I34" s="89">
        <v>0.12</v>
      </c>
      <c r="J34" s="88">
        <f>ROUND(((SUM(BF122:BF151))*I34),  2)</f>
        <v>0</v>
      </c>
      <c r="L34" s="29"/>
    </row>
    <row r="35" spans="2:12" s="1" customFormat="1" ht="14.4" hidden="1" customHeight="1">
      <c r="B35" s="29"/>
      <c r="E35" s="24" t="s">
        <v>41</v>
      </c>
      <c r="F35" s="88">
        <f>ROUND((SUM(BG122:BG151)),  2)</f>
        <v>0</v>
      </c>
      <c r="I35" s="89">
        <v>0.21</v>
      </c>
      <c r="J35" s="88">
        <f>0</f>
        <v>0</v>
      </c>
      <c r="L35" s="29"/>
    </row>
    <row r="36" spans="2:12" s="1" customFormat="1" ht="14.4" hidden="1" customHeight="1">
      <c r="B36" s="29"/>
      <c r="E36" s="24" t="s">
        <v>42</v>
      </c>
      <c r="F36" s="88">
        <f>ROUND((SUM(BH122:BH151)),  2)</f>
        <v>0</v>
      </c>
      <c r="I36" s="89">
        <v>0.12</v>
      </c>
      <c r="J36" s="88">
        <f>0</f>
        <v>0</v>
      </c>
      <c r="L36" s="29"/>
    </row>
    <row r="37" spans="2:12" s="1" customFormat="1" ht="14.4" hidden="1" customHeight="1">
      <c r="B37" s="29"/>
      <c r="E37" s="24" t="s">
        <v>43</v>
      </c>
      <c r="F37" s="88">
        <f>ROUND((SUM(BI122:BI151)),  2)</f>
        <v>0</v>
      </c>
      <c r="I37" s="89">
        <v>0</v>
      </c>
      <c r="J37" s="88">
        <f>0</f>
        <v>0</v>
      </c>
      <c r="L37" s="29"/>
    </row>
    <row r="38" spans="2:12" s="1" customFormat="1" ht="6.9" customHeight="1">
      <c r="B38" s="29"/>
      <c r="L38" s="29"/>
    </row>
    <row r="39" spans="2:12" s="1" customFormat="1" ht="25.35" customHeight="1">
      <c r="B39" s="29"/>
      <c r="C39" s="90"/>
      <c r="D39" s="91" t="s">
        <v>44</v>
      </c>
      <c r="E39" s="54"/>
      <c r="F39" s="54"/>
      <c r="G39" s="92" t="s">
        <v>45</v>
      </c>
      <c r="H39" s="93" t="s">
        <v>46</v>
      </c>
      <c r="I39" s="54"/>
      <c r="J39" s="94">
        <f>SUM(J30:J37)</f>
        <v>0</v>
      </c>
      <c r="K39" s="95"/>
      <c r="L39" s="29"/>
    </row>
    <row r="40" spans="2:12" s="1" customFormat="1" ht="14.4" customHeight="1">
      <c r="B40" s="29"/>
      <c r="L40" s="29"/>
    </row>
    <row r="41" spans="2:12" ht="14.4" customHeight="1">
      <c r="B41" s="17"/>
      <c r="L41" s="17"/>
    </row>
    <row r="42" spans="2:12" ht="14.4" customHeight="1">
      <c r="B42" s="17"/>
      <c r="L42" s="17"/>
    </row>
    <row r="43" spans="2:12" ht="14.4" customHeight="1">
      <c r="B43" s="17"/>
      <c r="L43" s="17"/>
    </row>
    <row r="44" spans="2:12" ht="14.4" customHeight="1">
      <c r="B44" s="17"/>
      <c r="L44" s="17"/>
    </row>
    <row r="45" spans="2:12" ht="14.4" customHeight="1">
      <c r="B45" s="17"/>
      <c r="L45" s="17"/>
    </row>
    <row r="46" spans="2:12" ht="14.4" customHeight="1">
      <c r="B46" s="17"/>
      <c r="L46" s="17"/>
    </row>
    <row r="47" spans="2:12" ht="14.4" customHeight="1">
      <c r="B47" s="17"/>
      <c r="L47" s="17"/>
    </row>
    <row r="48" spans="2:12" ht="14.4" customHeight="1">
      <c r="B48" s="17"/>
      <c r="L48" s="17"/>
    </row>
    <row r="49" spans="2:12" ht="14.4" customHeight="1">
      <c r="B49" s="17"/>
      <c r="L49" s="17"/>
    </row>
    <row r="50" spans="2:12" s="1" customFormat="1" ht="14.4" customHeight="1">
      <c r="B50" s="29"/>
      <c r="D50" s="38" t="s">
        <v>47</v>
      </c>
      <c r="E50" s="39"/>
      <c r="F50" s="39"/>
      <c r="G50" s="38" t="s">
        <v>48</v>
      </c>
      <c r="H50" s="39"/>
      <c r="I50" s="39"/>
      <c r="J50" s="39"/>
      <c r="K50" s="39"/>
      <c r="L50" s="29"/>
    </row>
    <row r="51" spans="2:12" ht="10.199999999999999">
      <c r="B51" s="17"/>
      <c r="L51" s="17"/>
    </row>
    <row r="52" spans="2:12" ht="10.199999999999999">
      <c r="B52" s="17"/>
      <c r="L52" s="17"/>
    </row>
    <row r="53" spans="2:12" ht="10.199999999999999">
      <c r="B53" s="17"/>
      <c r="L53" s="17"/>
    </row>
    <row r="54" spans="2:12" ht="10.199999999999999">
      <c r="B54" s="17"/>
      <c r="L54" s="17"/>
    </row>
    <row r="55" spans="2:12" ht="10.199999999999999">
      <c r="B55" s="17"/>
      <c r="L55" s="17"/>
    </row>
    <row r="56" spans="2:12" ht="10.199999999999999">
      <c r="B56" s="17"/>
      <c r="L56" s="17"/>
    </row>
    <row r="57" spans="2:12" ht="10.199999999999999">
      <c r="B57" s="17"/>
      <c r="L57" s="17"/>
    </row>
    <row r="58" spans="2:12" ht="10.199999999999999">
      <c r="B58" s="17"/>
      <c r="L58" s="17"/>
    </row>
    <row r="59" spans="2:12" ht="10.199999999999999">
      <c r="B59" s="17"/>
      <c r="L59" s="17"/>
    </row>
    <row r="60" spans="2:12" ht="10.199999999999999">
      <c r="B60" s="17"/>
      <c r="L60" s="17"/>
    </row>
    <row r="61" spans="2:12" s="1" customFormat="1" ht="13.2">
      <c r="B61" s="29"/>
      <c r="D61" s="40" t="s">
        <v>49</v>
      </c>
      <c r="E61" s="31"/>
      <c r="F61" s="96" t="s">
        <v>50</v>
      </c>
      <c r="G61" s="40" t="s">
        <v>49</v>
      </c>
      <c r="H61" s="31"/>
      <c r="I61" s="31"/>
      <c r="J61" s="97" t="s">
        <v>50</v>
      </c>
      <c r="K61" s="31"/>
      <c r="L61" s="29"/>
    </row>
    <row r="62" spans="2:12" ht="10.199999999999999">
      <c r="B62" s="17"/>
      <c r="L62" s="17"/>
    </row>
    <row r="63" spans="2:12" ht="10.199999999999999">
      <c r="B63" s="17"/>
      <c r="L63" s="17"/>
    </row>
    <row r="64" spans="2:12" ht="10.199999999999999">
      <c r="B64" s="17"/>
      <c r="L64" s="17"/>
    </row>
    <row r="65" spans="2:12" s="1" customFormat="1" ht="13.2">
      <c r="B65" s="29"/>
      <c r="D65" s="38" t="s">
        <v>51</v>
      </c>
      <c r="E65" s="39"/>
      <c r="F65" s="39"/>
      <c r="G65" s="38" t="s">
        <v>52</v>
      </c>
      <c r="H65" s="39"/>
      <c r="I65" s="39"/>
      <c r="J65" s="39"/>
      <c r="K65" s="39"/>
      <c r="L65" s="29"/>
    </row>
    <row r="66" spans="2:12" ht="10.199999999999999">
      <c r="B66" s="17"/>
      <c r="L66" s="17"/>
    </row>
    <row r="67" spans="2:12" ht="10.199999999999999">
      <c r="B67" s="17"/>
      <c r="L67" s="17"/>
    </row>
    <row r="68" spans="2:12" ht="10.199999999999999">
      <c r="B68" s="17"/>
      <c r="L68" s="17"/>
    </row>
    <row r="69" spans="2:12" ht="10.199999999999999">
      <c r="B69" s="17"/>
      <c r="L69" s="17"/>
    </row>
    <row r="70" spans="2:12" ht="10.199999999999999">
      <c r="B70" s="17"/>
      <c r="L70" s="17"/>
    </row>
    <row r="71" spans="2:12" ht="10.199999999999999">
      <c r="B71" s="17"/>
      <c r="L71" s="17"/>
    </row>
    <row r="72" spans="2:12" ht="10.199999999999999">
      <c r="B72" s="17"/>
      <c r="L72" s="17"/>
    </row>
    <row r="73" spans="2:12" ht="10.199999999999999">
      <c r="B73" s="17"/>
      <c r="L73" s="17"/>
    </row>
    <row r="74" spans="2:12" ht="10.199999999999999">
      <c r="B74" s="17"/>
      <c r="L74" s="17"/>
    </row>
    <row r="75" spans="2:12" ht="10.199999999999999">
      <c r="B75" s="17"/>
      <c r="L75" s="17"/>
    </row>
    <row r="76" spans="2:12" s="1" customFormat="1" ht="13.2">
      <c r="B76" s="29"/>
      <c r="D76" s="40" t="s">
        <v>49</v>
      </c>
      <c r="E76" s="31"/>
      <c r="F76" s="96" t="s">
        <v>50</v>
      </c>
      <c r="G76" s="40" t="s">
        <v>49</v>
      </c>
      <c r="H76" s="31"/>
      <c r="I76" s="31"/>
      <c r="J76" s="97" t="s">
        <v>50</v>
      </c>
      <c r="K76" s="31"/>
      <c r="L76" s="29"/>
    </row>
    <row r="77" spans="2:12" s="1" customFormat="1" ht="14.4" customHeight="1"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29"/>
    </row>
    <row r="81" spans="2:47" s="1" customFormat="1" ht="6.9" customHeight="1"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29"/>
    </row>
    <row r="82" spans="2:47" s="1" customFormat="1" ht="24.9" customHeight="1">
      <c r="B82" s="29"/>
      <c r="C82" s="18" t="s">
        <v>109</v>
      </c>
      <c r="L82" s="29"/>
    </row>
    <row r="83" spans="2:47" s="1" customFormat="1" ht="6.9" customHeight="1">
      <c r="B83" s="29"/>
      <c r="L83" s="29"/>
    </row>
    <row r="84" spans="2:47" s="1" customFormat="1" ht="12" customHeight="1">
      <c r="B84" s="29"/>
      <c r="C84" s="24" t="s">
        <v>16</v>
      </c>
      <c r="L84" s="29"/>
    </row>
    <row r="85" spans="2:47" s="1" customFormat="1" ht="16.5" customHeight="1">
      <c r="B85" s="29"/>
      <c r="E85" s="208" t="str">
        <f>E7</f>
        <v>Chodník v ulici Blanická</v>
      </c>
      <c r="F85" s="209"/>
      <c r="G85" s="209"/>
      <c r="H85" s="209"/>
      <c r="L85" s="29"/>
    </row>
    <row r="86" spans="2:47" s="1" customFormat="1" ht="12" customHeight="1">
      <c r="B86" s="29"/>
      <c r="C86" s="24" t="s">
        <v>107</v>
      </c>
      <c r="L86" s="29"/>
    </row>
    <row r="87" spans="2:47" s="1" customFormat="1" ht="16.5" customHeight="1">
      <c r="B87" s="29"/>
      <c r="E87" s="170" t="str">
        <f>E9</f>
        <v>202503108 - VRN</v>
      </c>
      <c r="F87" s="210"/>
      <c r="G87" s="210"/>
      <c r="H87" s="210"/>
      <c r="L87" s="29"/>
    </row>
    <row r="88" spans="2:47" s="1" customFormat="1" ht="6.9" customHeight="1">
      <c r="B88" s="29"/>
      <c r="L88" s="29"/>
    </row>
    <row r="89" spans="2:47" s="1" customFormat="1" ht="12" customHeight="1">
      <c r="B89" s="29"/>
      <c r="C89" s="24" t="s">
        <v>20</v>
      </c>
      <c r="F89" s="22" t="str">
        <f>F12</f>
        <v>Milevsko</v>
      </c>
      <c r="I89" s="24" t="s">
        <v>22</v>
      </c>
      <c r="J89" s="49" t="str">
        <f>IF(J12="","",J12)</f>
        <v>26. 3. 2025</v>
      </c>
      <c r="L89" s="29"/>
    </row>
    <row r="90" spans="2:47" s="1" customFormat="1" ht="6.9" customHeight="1">
      <c r="B90" s="29"/>
      <c r="L90" s="29"/>
    </row>
    <row r="91" spans="2:47" s="1" customFormat="1" ht="15.15" customHeight="1">
      <c r="B91" s="29"/>
      <c r="C91" s="24" t="s">
        <v>24</v>
      </c>
      <c r="F91" s="22" t="str">
        <f>E15</f>
        <v xml:space="preserve"> </v>
      </c>
      <c r="I91" s="24" t="s">
        <v>30</v>
      </c>
      <c r="J91" s="27" t="str">
        <f>E21</f>
        <v xml:space="preserve"> </v>
      </c>
      <c r="L91" s="29"/>
    </row>
    <row r="92" spans="2:47" s="1" customFormat="1" ht="15.15" customHeight="1">
      <c r="B92" s="29"/>
      <c r="C92" s="24" t="s">
        <v>28</v>
      </c>
      <c r="F92" s="22" t="str">
        <f>IF(E18="","",E18)</f>
        <v>Vyplň údaj</v>
      </c>
      <c r="I92" s="24" t="s">
        <v>32</v>
      </c>
      <c r="J92" s="27" t="str">
        <f>E24</f>
        <v xml:space="preserve"> </v>
      </c>
      <c r="L92" s="29"/>
    </row>
    <row r="93" spans="2:47" s="1" customFormat="1" ht="10.35" customHeight="1">
      <c r="B93" s="29"/>
      <c r="L93" s="29"/>
    </row>
    <row r="94" spans="2:47" s="1" customFormat="1" ht="29.25" customHeight="1">
      <c r="B94" s="29"/>
      <c r="C94" s="98" t="s">
        <v>110</v>
      </c>
      <c r="D94" s="90"/>
      <c r="E94" s="90"/>
      <c r="F94" s="90"/>
      <c r="G94" s="90"/>
      <c r="H94" s="90"/>
      <c r="I94" s="90"/>
      <c r="J94" s="99" t="s">
        <v>111</v>
      </c>
      <c r="K94" s="90"/>
      <c r="L94" s="29"/>
    </row>
    <row r="95" spans="2:47" s="1" customFormat="1" ht="10.35" customHeight="1">
      <c r="B95" s="29"/>
      <c r="L95" s="29"/>
    </row>
    <row r="96" spans="2:47" s="1" customFormat="1" ht="22.8" customHeight="1">
      <c r="B96" s="29"/>
      <c r="C96" s="100" t="s">
        <v>112</v>
      </c>
      <c r="J96" s="63">
        <f>J122</f>
        <v>0</v>
      </c>
      <c r="L96" s="29"/>
      <c r="AU96" s="14" t="s">
        <v>113</v>
      </c>
    </row>
    <row r="97" spans="2:12" s="8" customFormat="1" ht="24.9" customHeight="1">
      <c r="B97" s="101"/>
      <c r="D97" s="102" t="s">
        <v>795</v>
      </c>
      <c r="E97" s="103"/>
      <c r="F97" s="103"/>
      <c r="G97" s="103"/>
      <c r="H97" s="103"/>
      <c r="I97" s="103"/>
      <c r="J97" s="104">
        <f>J123</f>
        <v>0</v>
      </c>
      <c r="L97" s="101"/>
    </row>
    <row r="98" spans="2:12" s="9" customFormat="1" ht="19.95" customHeight="1">
      <c r="B98" s="105"/>
      <c r="D98" s="106" t="s">
        <v>796</v>
      </c>
      <c r="E98" s="107"/>
      <c r="F98" s="107"/>
      <c r="G98" s="107"/>
      <c r="H98" s="107"/>
      <c r="I98" s="107"/>
      <c r="J98" s="108">
        <f>J124</f>
        <v>0</v>
      </c>
      <c r="L98" s="105"/>
    </row>
    <row r="99" spans="2:12" s="9" customFormat="1" ht="19.95" customHeight="1">
      <c r="B99" s="105"/>
      <c r="D99" s="106" t="s">
        <v>797</v>
      </c>
      <c r="E99" s="107"/>
      <c r="F99" s="107"/>
      <c r="G99" s="107"/>
      <c r="H99" s="107"/>
      <c r="I99" s="107"/>
      <c r="J99" s="108">
        <f>J138</f>
        <v>0</v>
      </c>
      <c r="L99" s="105"/>
    </row>
    <row r="100" spans="2:12" s="9" customFormat="1" ht="19.95" customHeight="1">
      <c r="B100" s="105"/>
      <c r="D100" s="106" t="s">
        <v>798</v>
      </c>
      <c r="E100" s="107"/>
      <c r="F100" s="107"/>
      <c r="G100" s="107"/>
      <c r="H100" s="107"/>
      <c r="I100" s="107"/>
      <c r="J100" s="108">
        <f>J143</f>
        <v>0</v>
      </c>
      <c r="L100" s="105"/>
    </row>
    <row r="101" spans="2:12" s="9" customFormat="1" ht="19.95" customHeight="1">
      <c r="B101" s="105"/>
      <c r="D101" s="106" t="s">
        <v>799</v>
      </c>
      <c r="E101" s="107"/>
      <c r="F101" s="107"/>
      <c r="G101" s="107"/>
      <c r="H101" s="107"/>
      <c r="I101" s="107"/>
      <c r="J101" s="108">
        <f>J146</f>
        <v>0</v>
      </c>
      <c r="L101" s="105"/>
    </row>
    <row r="102" spans="2:12" s="9" customFormat="1" ht="19.95" customHeight="1">
      <c r="B102" s="105"/>
      <c r="D102" s="106" t="s">
        <v>800</v>
      </c>
      <c r="E102" s="107"/>
      <c r="F102" s="107"/>
      <c r="G102" s="107"/>
      <c r="H102" s="107"/>
      <c r="I102" s="107"/>
      <c r="J102" s="108">
        <f>J149</f>
        <v>0</v>
      </c>
      <c r="L102" s="105"/>
    </row>
    <row r="103" spans="2:12" s="1" customFormat="1" ht="21.75" customHeight="1">
      <c r="B103" s="29"/>
      <c r="L103" s="29"/>
    </row>
    <row r="104" spans="2:12" s="1" customFormat="1" ht="6.9" customHeight="1">
      <c r="B104" s="41"/>
      <c r="C104" s="42"/>
      <c r="D104" s="42"/>
      <c r="E104" s="42"/>
      <c r="F104" s="42"/>
      <c r="G104" s="42"/>
      <c r="H104" s="42"/>
      <c r="I104" s="42"/>
      <c r="J104" s="42"/>
      <c r="K104" s="42"/>
      <c r="L104" s="29"/>
    </row>
    <row r="108" spans="2:12" s="1" customFormat="1" ht="6.9" customHeight="1">
      <c r="B108" s="43"/>
      <c r="C108" s="44"/>
      <c r="D108" s="44"/>
      <c r="E108" s="44"/>
      <c r="F108" s="44"/>
      <c r="G108" s="44"/>
      <c r="H108" s="44"/>
      <c r="I108" s="44"/>
      <c r="J108" s="44"/>
      <c r="K108" s="44"/>
      <c r="L108" s="29"/>
    </row>
    <row r="109" spans="2:12" s="1" customFormat="1" ht="24.9" customHeight="1">
      <c r="B109" s="29"/>
      <c r="C109" s="18" t="s">
        <v>123</v>
      </c>
      <c r="L109" s="29"/>
    </row>
    <row r="110" spans="2:12" s="1" customFormat="1" ht="6.9" customHeight="1">
      <c r="B110" s="29"/>
      <c r="L110" s="29"/>
    </row>
    <row r="111" spans="2:12" s="1" customFormat="1" ht="12" customHeight="1">
      <c r="B111" s="29"/>
      <c r="C111" s="24" t="s">
        <v>16</v>
      </c>
      <c r="L111" s="29"/>
    </row>
    <row r="112" spans="2:12" s="1" customFormat="1" ht="16.5" customHeight="1">
      <c r="B112" s="29"/>
      <c r="E112" s="208" t="str">
        <f>E7</f>
        <v>Chodník v ulici Blanická</v>
      </c>
      <c r="F112" s="209"/>
      <c r="G112" s="209"/>
      <c r="H112" s="209"/>
      <c r="L112" s="29"/>
    </row>
    <row r="113" spans="2:65" s="1" customFormat="1" ht="12" customHeight="1">
      <c r="B113" s="29"/>
      <c r="C113" s="24" t="s">
        <v>107</v>
      </c>
      <c r="L113" s="29"/>
    </row>
    <row r="114" spans="2:65" s="1" customFormat="1" ht="16.5" customHeight="1">
      <c r="B114" s="29"/>
      <c r="E114" s="170" t="str">
        <f>E9</f>
        <v>202503108 - VRN</v>
      </c>
      <c r="F114" s="210"/>
      <c r="G114" s="210"/>
      <c r="H114" s="210"/>
      <c r="L114" s="29"/>
    </row>
    <row r="115" spans="2:65" s="1" customFormat="1" ht="6.9" customHeight="1">
      <c r="B115" s="29"/>
      <c r="L115" s="29"/>
    </row>
    <row r="116" spans="2:65" s="1" customFormat="1" ht="12" customHeight="1">
      <c r="B116" s="29"/>
      <c r="C116" s="24" t="s">
        <v>20</v>
      </c>
      <c r="F116" s="22" t="str">
        <f>F12</f>
        <v>Milevsko</v>
      </c>
      <c r="I116" s="24" t="s">
        <v>22</v>
      </c>
      <c r="J116" s="49" t="str">
        <f>IF(J12="","",J12)</f>
        <v>26. 3. 2025</v>
      </c>
      <c r="L116" s="29"/>
    </row>
    <row r="117" spans="2:65" s="1" customFormat="1" ht="6.9" customHeight="1">
      <c r="B117" s="29"/>
      <c r="L117" s="29"/>
    </row>
    <row r="118" spans="2:65" s="1" customFormat="1" ht="15.15" customHeight="1">
      <c r="B118" s="29"/>
      <c r="C118" s="24" t="s">
        <v>24</v>
      </c>
      <c r="F118" s="22" t="str">
        <f>E15</f>
        <v xml:space="preserve"> </v>
      </c>
      <c r="I118" s="24" t="s">
        <v>30</v>
      </c>
      <c r="J118" s="27" t="str">
        <f>E21</f>
        <v xml:space="preserve"> </v>
      </c>
      <c r="L118" s="29"/>
    </row>
    <row r="119" spans="2:65" s="1" customFormat="1" ht="15.15" customHeight="1">
      <c r="B119" s="29"/>
      <c r="C119" s="24" t="s">
        <v>28</v>
      </c>
      <c r="F119" s="22" t="str">
        <f>IF(E18="","",E18)</f>
        <v>Vyplň údaj</v>
      </c>
      <c r="I119" s="24" t="s">
        <v>32</v>
      </c>
      <c r="J119" s="27" t="str">
        <f>E24</f>
        <v xml:space="preserve"> </v>
      </c>
      <c r="L119" s="29"/>
    </row>
    <row r="120" spans="2:65" s="1" customFormat="1" ht="10.35" customHeight="1">
      <c r="B120" s="29"/>
      <c r="L120" s="29"/>
    </row>
    <row r="121" spans="2:65" s="10" customFormat="1" ht="29.25" customHeight="1">
      <c r="B121" s="109"/>
      <c r="C121" s="110" t="s">
        <v>124</v>
      </c>
      <c r="D121" s="111" t="s">
        <v>59</v>
      </c>
      <c r="E121" s="111" t="s">
        <v>55</v>
      </c>
      <c r="F121" s="111" t="s">
        <v>56</v>
      </c>
      <c r="G121" s="111" t="s">
        <v>125</v>
      </c>
      <c r="H121" s="111" t="s">
        <v>126</v>
      </c>
      <c r="I121" s="111" t="s">
        <v>127</v>
      </c>
      <c r="J121" s="111" t="s">
        <v>111</v>
      </c>
      <c r="K121" s="112" t="s">
        <v>128</v>
      </c>
      <c r="L121" s="109"/>
      <c r="M121" s="56" t="s">
        <v>1</v>
      </c>
      <c r="N121" s="57" t="s">
        <v>38</v>
      </c>
      <c r="O121" s="57" t="s">
        <v>129</v>
      </c>
      <c r="P121" s="57" t="s">
        <v>130</v>
      </c>
      <c r="Q121" s="57" t="s">
        <v>131</v>
      </c>
      <c r="R121" s="57" t="s">
        <v>132</v>
      </c>
      <c r="S121" s="57" t="s">
        <v>133</v>
      </c>
      <c r="T121" s="58" t="s">
        <v>134</v>
      </c>
    </row>
    <row r="122" spans="2:65" s="1" customFormat="1" ht="22.8" customHeight="1">
      <c r="B122" s="29"/>
      <c r="C122" s="61" t="s">
        <v>135</v>
      </c>
      <c r="J122" s="113">
        <f>BK122</f>
        <v>0</v>
      </c>
      <c r="L122" s="29"/>
      <c r="M122" s="59"/>
      <c r="N122" s="50"/>
      <c r="O122" s="50"/>
      <c r="P122" s="114">
        <f>P123</f>
        <v>0</v>
      </c>
      <c r="Q122" s="50"/>
      <c r="R122" s="114">
        <f>R123</f>
        <v>0</v>
      </c>
      <c r="S122" s="50"/>
      <c r="T122" s="115">
        <f>T123</f>
        <v>0</v>
      </c>
      <c r="AT122" s="14" t="s">
        <v>73</v>
      </c>
      <c r="AU122" s="14" t="s">
        <v>113</v>
      </c>
      <c r="BK122" s="116">
        <f>BK123</f>
        <v>0</v>
      </c>
    </row>
    <row r="123" spans="2:65" s="11" customFormat="1" ht="25.95" customHeight="1">
      <c r="B123" s="117"/>
      <c r="D123" s="118" t="s">
        <v>73</v>
      </c>
      <c r="E123" s="119" t="s">
        <v>104</v>
      </c>
      <c r="F123" s="119" t="s">
        <v>801</v>
      </c>
      <c r="I123" s="120"/>
      <c r="J123" s="121">
        <f>BK123</f>
        <v>0</v>
      </c>
      <c r="L123" s="117"/>
      <c r="M123" s="122"/>
      <c r="P123" s="123">
        <f>P124+P138+P143+P146+P149</f>
        <v>0</v>
      </c>
      <c r="R123" s="123">
        <f>R124+R138+R143+R146+R149</f>
        <v>0</v>
      </c>
      <c r="T123" s="124">
        <f>T124+T138+T143+T146+T149</f>
        <v>0</v>
      </c>
      <c r="AR123" s="118" t="s">
        <v>172</v>
      </c>
      <c r="AT123" s="125" t="s">
        <v>73</v>
      </c>
      <c r="AU123" s="125" t="s">
        <v>74</v>
      </c>
      <c r="AY123" s="118" t="s">
        <v>138</v>
      </c>
      <c r="BK123" s="126">
        <f>BK124+BK138+BK143+BK146+BK149</f>
        <v>0</v>
      </c>
    </row>
    <row r="124" spans="2:65" s="11" customFormat="1" ht="22.8" customHeight="1">
      <c r="B124" s="117"/>
      <c r="D124" s="118" t="s">
        <v>73</v>
      </c>
      <c r="E124" s="127" t="s">
        <v>802</v>
      </c>
      <c r="F124" s="127" t="s">
        <v>803</v>
      </c>
      <c r="I124" s="120"/>
      <c r="J124" s="128">
        <f>BK124</f>
        <v>0</v>
      </c>
      <c r="L124" s="117"/>
      <c r="M124" s="122"/>
      <c r="P124" s="123">
        <f>SUM(P125:P137)</f>
        <v>0</v>
      </c>
      <c r="R124" s="123">
        <f>SUM(R125:R137)</f>
        <v>0</v>
      </c>
      <c r="T124" s="124">
        <f>SUM(T125:T137)</f>
        <v>0</v>
      </c>
      <c r="AR124" s="118" t="s">
        <v>172</v>
      </c>
      <c r="AT124" s="125" t="s">
        <v>73</v>
      </c>
      <c r="AU124" s="125" t="s">
        <v>82</v>
      </c>
      <c r="AY124" s="118" t="s">
        <v>138</v>
      </c>
      <c r="BK124" s="126">
        <f>SUM(BK125:BK137)</f>
        <v>0</v>
      </c>
    </row>
    <row r="125" spans="2:65" s="1" customFormat="1" ht="16.5" customHeight="1">
      <c r="B125" s="29"/>
      <c r="C125" s="129" t="s">
        <v>82</v>
      </c>
      <c r="D125" s="129" t="s">
        <v>140</v>
      </c>
      <c r="E125" s="130" t="s">
        <v>804</v>
      </c>
      <c r="F125" s="131" t="s">
        <v>805</v>
      </c>
      <c r="G125" s="132" t="s">
        <v>424</v>
      </c>
      <c r="H125" s="133">
        <v>1</v>
      </c>
      <c r="I125" s="134"/>
      <c r="J125" s="135">
        <f>ROUND(I125*H125,2)</f>
        <v>0</v>
      </c>
      <c r="K125" s="131" t="s">
        <v>578</v>
      </c>
      <c r="L125" s="29"/>
      <c r="M125" s="136" t="s">
        <v>1</v>
      </c>
      <c r="N125" s="137" t="s">
        <v>39</v>
      </c>
      <c r="P125" s="138">
        <f>O125*H125</f>
        <v>0</v>
      </c>
      <c r="Q125" s="138">
        <v>0</v>
      </c>
      <c r="R125" s="138">
        <f>Q125*H125</f>
        <v>0</v>
      </c>
      <c r="S125" s="138">
        <v>0</v>
      </c>
      <c r="T125" s="139">
        <f>S125*H125</f>
        <v>0</v>
      </c>
      <c r="AR125" s="140" t="s">
        <v>806</v>
      </c>
      <c r="AT125" s="140" t="s">
        <v>140</v>
      </c>
      <c r="AU125" s="140" t="s">
        <v>84</v>
      </c>
      <c r="AY125" s="14" t="s">
        <v>138</v>
      </c>
      <c r="BE125" s="141">
        <f>IF(N125="základní",J125,0)</f>
        <v>0</v>
      </c>
      <c r="BF125" s="141">
        <f>IF(N125="snížená",J125,0)</f>
        <v>0</v>
      </c>
      <c r="BG125" s="141">
        <f>IF(N125="zákl. přenesená",J125,0)</f>
        <v>0</v>
      </c>
      <c r="BH125" s="141">
        <f>IF(N125="sníž. přenesená",J125,0)</f>
        <v>0</v>
      </c>
      <c r="BI125" s="141">
        <f>IF(N125="nulová",J125,0)</f>
        <v>0</v>
      </c>
      <c r="BJ125" s="14" t="s">
        <v>82</v>
      </c>
      <c r="BK125" s="141">
        <f>ROUND(I125*H125,2)</f>
        <v>0</v>
      </c>
      <c r="BL125" s="14" t="s">
        <v>806</v>
      </c>
      <c r="BM125" s="140" t="s">
        <v>807</v>
      </c>
    </row>
    <row r="126" spans="2:65" s="1" customFormat="1" ht="19.2">
      <c r="B126" s="29"/>
      <c r="D126" s="142" t="s">
        <v>147</v>
      </c>
      <c r="F126" s="143" t="s">
        <v>808</v>
      </c>
      <c r="I126" s="144"/>
      <c r="L126" s="29"/>
      <c r="M126" s="145"/>
      <c r="T126" s="53"/>
      <c r="AT126" s="14" t="s">
        <v>147</v>
      </c>
      <c r="AU126" s="14" t="s">
        <v>84</v>
      </c>
    </row>
    <row r="127" spans="2:65" s="1" customFormat="1" ht="16.5" customHeight="1">
      <c r="B127" s="29"/>
      <c r="C127" s="129" t="s">
        <v>84</v>
      </c>
      <c r="D127" s="129" t="s">
        <v>140</v>
      </c>
      <c r="E127" s="130" t="s">
        <v>809</v>
      </c>
      <c r="F127" s="131" t="s">
        <v>810</v>
      </c>
      <c r="G127" s="132" t="s">
        <v>424</v>
      </c>
      <c r="H127" s="133">
        <v>1</v>
      </c>
      <c r="I127" s="134"/>
      <c r="J127" s="135">
        <f>ROUND(I127*H127,2)</f>
        <v>0</v>
      </c>
      <c r="K127" s="131" t="s">
        <v>144</v>
      </c>
      <c r="L127" s="29"/>
      <c r="M127" s="136" t="s">
        <v>1</v>
      </c>
      <c r="N127" s="137" t="s">
        <v>39</v>
      </c>
      <c r="P127" s="138">
        <f>O127*H127</f>
        <v>0</v>
      </c>
      <c r="Q127" s="138">
        <v>0</v>
      </c>
      <c r="R127" s="138">
        <f>Q127*H127</f>
        <v>0</v>
      </c>
      <c r="S127" s="138">
        <v>0</v>
      </c>
      <c r="T127" s="139">
        <f>S127*H127</f>
        <v>0</v>
      </c>
      <c r="AR127" s="140" t="s">
        <v>806</v>
      </c>
      <c r="AT127" s="140" t="s">
        <v>140</v>
      </c>
      <c r="AU127" s="140" t="s">
        <v>84</v>
      </c>
      <c r="AY127" s="14" t="s">
        <v>138</v>
      </c>
      <c r="BE127" s="141">
        <f>IF(N127="základní",J127,0)</f>
        <v>0</v>
      </c>
      <c r="BF127" s="141">
        <f>IF(N127="snížená",J127,0)</f>
        <v>0</v>
      </c>
      <c r="BG127" s="141">
        <f>IF(N127="zákl. přenesená",J127,0)</f>
        <v>0</v>
      </c>
      <c r="BH127" s="141">
        <f>IF(N127="sníž. přenesená",J127,0)</f>
        <v>0</v>
      </c>
      <c r="BI127" s="141">
        <f>IF(N127="nulová",J127,0)</f>
        <v>0</v>
      </c>
      <c r="BJ127" s="14" t="s">
        <v>82</v>
      </c>
      <c r="BK127" s="141">
        <f>ROUND(I127*H127,2)</f>
        <v>0</v>
      </c>
      <c r="BL127" s="14" t="s">
        <v>806</v>
      </c>
      <c r="BM127" s="140" t="s">
        <v>811</v>
      </c>
    </row>
    <row r="128" spans="2:65" s="1" customFormat="1" ht="10.199999999999999">
      <c r="B128" s="29"/>
      <c r="D128" s="142" t="s">
        <v>147</v>
      </c>
      <c r="F128" s="143" t="s">
        <v>810</v>
      </c>
      <c r="I128" s="144"/>
      <c r="L128" s="29"/>
      <c r="M128" s="145"/>
      <c r="T128" s="53"/>
      <c r="AT128" s="14" t="s">
        <v>147</v>
      </c>
      <c r="AU128" s="14" t="s">
        <v>84</v>
      </c>
    </row>
    <row r="129" spans="2:65" s="1" customFormat="1" ht="16.5" customHeight="1">
      <c r="B129" s="29"/>
      <c r="C129" s="129" t="s">
        <v>159</v>
      </c>
      <c r="D129" s="129" t="s">
        <v>140</v>
      </c>
      <c r="E129" s="130" t="s">
        <v>812</v>
      </c>
      <c r="F129" s="131" t="s">
        <v>813</v>
      </c>
      <c r="G129" s="132" t="s">
        <v>424</v>
      </c>
      <c r="H129" s="133">
        <v>1</v>
      </c>
      <c r="I129" s="134"/>
      <c r="J129" s="135">
        <f>ROUND(I129*H129,2)</f>
        <v>0</v>
      </c>
      <c r="K129" s="131" t="s">
        <v>578</v>
      </c>
      <c r="L129" s="29"/>
      <c r="M129" s="136" t="s">
        <v>1</v>
      </c>
      <c r="N129" s="137" t="s">
        <v>39</v>
      </c>
      <c r="P129" s="138">
        <f>O129*H129</f>
        <v>0</v>
      </c>
      <c r="Q129" s="138">
        <v>0</v>
      </c>
      <c r="R129" s="138">
        <f>Q129*H129</f>
        <v>0</v>
      </c>
      <c r="S129" s="138">
        <v>0</v>
      </c>
      <c r="T129" s="139">
        <f>S129*H129</f>
        <v>0</v>
      </c>
      <c r="AR129" s="140" t="s">
        <v>806</v>
      </c>
      <c r="AT129" s="140" t="s">
        <v>140</v>
      </c>
      <c r="AU129" s="140" t="s">
        <v>84</v>
      </c>
      <c r="AY129" s="14" t="s">
        <v>138</v>
      </c>
      <c r="BE129" s="141">
        <f>IF(N129="základní",J129,0)</f>
        <v>0</v>
      </c>
      <c r="BF129" s="141">
        <f>IF(N129="snížená",J129,0)</f>
        <v>0</v>
      </c>
      <c r="BG129" s="141">
        <f>IF(N129="zákl. přenesená",J129,0)</f>
        <v>0</v>
      </c>
      <c r="BH129" s="141">
        <f>IF(N129="sníž. přenesená",J129,0)</f>
        <v>0</v>
      </c>
      <c r="BI129" s="141">
        <f>IF(N129="nulová",J129,0)</f>
        <v>0</v>
      </c>
      <c r="BJ129" s="14" t="s">
        <v>82</v>
      </c>
      <c r="BK129" s="141">
        <f>ROUND(I129*H129,2)</f>
        <v>0</v>
      </c>
      <c r="BL129" s="14" t="s">
        <v>806</v>
      </c>
      <c r="BM129" s="140" t="s">
        <v>814</v>
      </c>
    </row>
    <row r="130" spans="2:65" s="1" customFormat="1" ht="19.2">
      <c r="B130" s="29"/>
      <c r="D130" s="142" t="s">
        <v>147</v>
      </c>
      <c r="F130" s="143" t="s">
        <v>815</v>
      </c>
      <c r="I130" s="144"/>
      <c r="L130" s="29"/>
      <c r="M130" s="145"/>
      <c r="T130" s="53"/>
      <c r="AT130" s="14" t="s">
        <v>147</v>
      </c>
      <c r="AU130" s="14" t="s">
        <v>84</v>
      </c>
    </row>
    <row r="131" spans="2:65" s="1" customFormat="1" ht="19.2">
      <c r="B131" s="29"/>
      <c r="D131" s="142" t="s">
        <v>149</v>
      </c>
      <c r="F131" s="146" t="s">
        <v>816</v>
      </c>
      <c r="I131" s="144"/>
      <c r="L131" s="29"/>
      <c r="M131" s="145"/>
      <c r="T131" s="53"/>
      <c r="AT131" s="14" t="s">
        <v>149</v>
      </c>
      <c r="AU131" s="14" t="s">
        <v>84</v>
      </c>
    </row>
    <row r="132" spans="2:65" s="1" customFormat="1" ht="16.5" customHeight="1">
      <c r="B132" s="29"/>
      <c r="C132" s="129" t="s">
        <v>145</v>
      </c>
      <c r="D132" s="129" t="s">
        <v>140</v>
      </c>
      <c r="E132" s="130" t="s">
        <v>817</v>
      </c>
      <c r="F132" s="131" t="s">
        <v>818</v>
      </c>
      <c r="G132" s="132" t="s">
        <v>424</v>
      </c>
      <c r="H132" s="133">
        <v>1</v>
      </c>
      <c r="I132" s="134"/>
      <c r="J132" s="135">
        <f>ROUND(I132*H132,2)</f>
        <v>0</v>
      </c>
      <c r="K132" s="131" t="s">
        <v>578</v>
      </c>
      <c r="L132" s="29"/>
      <c r="M132" s="136" t="s">
        <v>1</v>
      </c>
      <c r="N132" s="137" t="s">
        <v>39</v>
      </c>
      <c r="P132" s="138">
        <f>O132*H132</f>
        <v>0</v>
      </c>
      <c r="Q132" s="138">
        <v>0</v>
      </c>
      <c r="R132" s="138">
        <f>Q132*H132</f>
        <v>0</v>
      </c>
      <c r="S132" s="138">
        <v>0</v>
      </c>
      <c r="T132" s="139">
        <f>S132*H132</f>
        <v>0</v>
      </c>
      <c r="AR132" s="140" t="s">
        <v>806</v>
      </c>
      <c r="AT132" s="140" t="s">
        <v>140</v>
      </c>
      <c r="AU132" s="140" t="s">
        <v>84</v>
      </c>
      <c r="AY132" s="14" t="s">
        <v>138</v>
      </c>
      <c r="BE132" s="141">
        <f>IF(N132="základní",J132,0)</f>
        <v>0</v>
      </c>
      <c r="BF132" s="141">
        <f>IF(N132="snížená",J132,0)</f>
        <v>0</v>
      </c>
      <c r="BG132" s="141">
        <f>IF(N132="zákl. přenesená",J132,0)</f>
        <v>0</v>
      </c>
      <c r="BH132" s="141">
        <f>IF(N132="sníž. přenesená",J132,0)</f>
        <v>0</v>
      </c>
      <c r="BI132" s="141">
        <f>IF(N132="nulová",J132,0)</f>
        <v>0</v>
      </c>
      <c r="BJ132" s="14" t="s">
        <v>82</v>
      </c>
      <c r="BK132" s="141">
        <f>ROUND(I132*H132,2)</f>
        <v>0</v>
      </c>
      <c r="BL132" s="14" t="s">
        <v>806</v>
      </c>
      <c r="BM132" s="140" t="s">
        <v>819</v>
      </c>
    </row>
    <row r="133" spans="2:65" s="1" customFormat="1" ht="19.2">
      <c r="B133" s="29"/>
      <c r="D133" s="142" t="s">
        <v>147</v>
      </c>
      <c r="F133" s="143" t="s">
        <v>820</v>
      </c>
      <c r="I133" s="144"/>
      <c r="L133" s="29"/>
      <c r="M133" s="145"/>
      <c r="T133" s="53"/>
      <c r="AT133" s="14" t="s">
        <v>147</v>
      </c>
      <c r="AU133" s="14" t="s">
        <v>84</v>
      </c>
    </row>
    <row r="134" spans="2:65" s="1" customFormat="1" ht="16.5" customHeight="1">
      <c r="B134" s="29"/>
      <c r="C134" s="129" t="s">
        <v>172</v>
      </c>
      <c r="D134" s="129" t="s">
        <v>140</v>
      </c>
      <c r="E134" s="130" t="s">
        <v>821</v>
      </c>
      <c r="F134" s="131" t="s">
        <v>822</v>
      </c>
      <c r="G134" s="132" t="s">
        <v>424</v>
      </c>
      <c r="H134" s="133">
        <v>1</v>
      </c>
      <c r="I134" s="134"/>
      <c r="J134" s="135">
        <f>ROUND(I134*H134,2)</f>
        <v>0</v>
      </c>
      <c r="K134" s="131" t="s">
        <v>144</v>
      </c>
      <c r="L134" s="29"/>
      <c r="M134" s="136" t="s">
        <v>1</v>
      </c>
      <c r="N134" s="137" t="s">
        <v>39</v>
      </c>
      <c r="P134" s="138">
        <f>O134*H134</f>
        <v>0</v>
      </c>
      <c r="Q134" s="138">
        <v>0</v>
      </c>
      <c r="R134" s="138">
        <f>Q134*H134</f>
        <v>0</v>
      </c>
      <c r="S134" s="138">
        <v>0</v>
      </c>
      <c r="T134" s="139">
        <f>S134*H134</f>
        <v>0</v>
      </c>
      <c r="AR134" s="140" t="s">
        <v>806</v>
      </c>
      <c r="AT134" s="140" t="s">
        <v>140</v>
      </c>
      <c r="AU134" s="140" t="s">
        <v>84</v>
      </c>
      <c r="AY134" s="14" t="s">
        <v>138</v>
      </c>
      <c r="BE134" s="141">
        <f>IF(N134="základní",J134,0)</f>
        <v>0</v>
      </c>
      <c r="BF134" s="141">
        <f>IF(N134="snížená",J134,0)</f>
        <v>0</v>
      </c>
      <c r="BG134" s="141">
        <f>IF(N134="zákl. přenesená",J134,0)</f>
        <v>0</v>
      </c>
      <c r="BH134" s="141">
        <f>IF(N134="sníž. přenesená",J134,0)</f>
        <v>0</v>
      </c>
      <c r="BI134" s="141">
        <f>IF(N134="nulová",J134,0)</f>
        <v>0</v>
      </c>
      <c r="BJ134" s="14" t="s">
        <v>82</v>
      </c>
      <c r="BK134" s="141">
        <f>ROUND(I134*H134,2)</f>
        <v>0</v>
      </c>
      <c r="BL134" s="14" t="s">
        <v>806</v>
      </c>
      <c r="BM134" s="140" t="s">
        <v>823</v>
      </c>
    </row>
    <row r="135" spans="2:65" s="1" customFormat="1" ht="10.199999999999999">
      <c r="B135" s="29"/>
      <c r="D135" s="142" t="s">
        <v>147</v>
      </c>
      <c r="F135" s="143" t="s">
        <v>822</v>
      </c>
      <c r="I135" s="144"/>
      <c r="L135" s="29"/>
      <c r="M135" s="145"/>
      <c r="T135" s="53"/>
      <c r="AT135" s="14" t="s">
        <v>147</v>
      </c>
      <c r="AU135" s="14" t="s">
        <v>84</v>
      </c>
    </row>
    <row r="136" spans="2:65" s="1" customFormat="1" ht="16.5" customHeight="1">
      <c r="B136" s="29"/>
      <c r="C136" s="129" t="s">
        <v>179</v>
      </c>
      <c r="D136" s="129" t="s">
        <v>140</v>
      </c>
      <c r="E136" s="130" t="s">
        <v>824</v>
      </c>
      <c r="F136" s="131" t="s">
        <v>825</v>
      </c>
      <c r="G136" s="132" t="s">
        <v>424</v>
      </c>
      <c r="H136" s="133">
        <v>1</v>
      </c>
      <c r="I136" s="134"/>
      <c r="J136" s="135">
        <f>ROUND(I136*H136,2)</f>
        <v>0</v>
      </c>
      <c r="K136" s="131" t="s">
        <v>144</v>
      </c>
      <c r="L136" s="29"/>
      <c r="M136" s="136" t="s">
        <v>1</v>
      </c>
      <c r="N136" s="137" t="s">
        <v>39</v>
      </c>
      <c r="P136" s="138">
        <f>O136*H136</f>
        <v>0</v>
      </c>
      <c r="Q136" s="138">
        <v>0</v>
      </c>
      <c r="R136" s="138">
        <f>Q136*H136</f>
        <v>0</v>
      </c>
      <c r="S136" s="138">
        <v>0</v>
      </c>
      <c r="T136" s="139">
        <f>S136*H136</f>
        <v>0</v>
      </c>
      <c r="AR136" s="140" t="s">
        <v>806</v>
      </c>
      <c r="AT136" s="140" t="s">
        <v>140</v>
      </c>
      <c r="AU136" s="140" t="s">
        <v>84</v>
      </c>
      <c r="AY136" s="14" t="s">
        <v>138</v>
      </c>
      <c r="BE136" s="141">
        <f>IF(N136="základní",J136,0)</f>
        <v>0</v>
      </c>
      <c r="BF136" s="141">
        <f>IF(N136="snížená",J136,0)</f>
        <v>0</v>
      </c>
      <c r="BG136" s="141">
        <f>IF(N136="zákl. přenesená",J136,0)</f>
        <v>0</v>
      </c>
      <c r="BH136" s="141">
        <f>IF(N136="sníž. přenesená",J136,0)</f>
        <v>0</v>
      </c>
      <c r="BI136" s="141">
        <f>IF(N136="nulová",J136,0)</f>
        <v>0</v>
      </c>
      <c r="BJ136" s="14" t="s">
        <v>82</v>
      </c>
      <c r="BK136" s="141">
        <f>ROUND(I136*H136,2)</f>
        <v>0</v>
      </c>
      <c r="BL136" s="14" t="s">
        <v>806</v>
      </c>
      <c r="BM136" s="140" t="s">
        <v>826</v>
      </c>
    </row>
    <row r="137" spans="2:65" s="1" customFormat="1" ht="10.199999999999999">
      <c r="B137" s="29"/>
      <c r="D137" s="142" t="s">
        <v>147</v>
      </c>
      <c r="F137" s="143" t="s">
        <v>827</v>
      </c>
      <c r="I137" s="144"/>
      <c r="L137" s="29"/>
      <c r="M137" s="145"/>
      <c r="T137" s="53"/>
      <c r="AT137" s="14" t="s">
        <v>147</v>
      </c>
      <c r="AU137" s="14" t="s">
        <v>84</v>
      </c>
    </row>
    <row r="138" spans="2:65" s="11" customFormat="1" ht="22.8" customHeight="1">
      <c r="B138" s="117"/>
      <c r="D138" s="118" t="s">
        <v>73</v>
      </c>
      <c r="E138" s="127" t="s">
        <v>828</v>
      </c>
      <c r="F138" s="127" t="s">
        <v>829</v>
      </c>
      <c r="I138" s="120"/>
      <c r="J138" s="128">
        <f>BK138</f>
        <v>0</v>
      </c>
      <c r="L138" s="117"/>
      <c r="M138" s="122"/>
      <c r="P138" s="123">
        <f>SUM(P139:P142)</f>
        <v>0</v>
      </c>
      <c r="R138" s="123">
        <f>SUM(R139:R142)</f>
        <v>0</v>
      </c>
      <c r="T138" s="124">
        <f>SUM(T139:T142)</f>
        <v>0</v>
      </c>
      <c r="AR138" s="118" t="s">
        <v>172</v>
      </c>
      <c r="AT138" s="125" t="s">
        <v>73</v>
      </c>
      <c r="AU138" s="125" t="s">
        <v>82</v>
      </c>
      <c r="AY138" s="118" t="s">
        <v>138</v>
      </c>
      <c r="BK138" s="126">
        <f>SUM(BK139:BK142)</f>
        <v>0</v>
      </c>
    </row>
    <row r="139" spans="2:65" s="1" customFormat="1" ht="16.5" customHeight="1">
      <c r="B139" s="29"/>
      <c r="C139" s="129" t="s">
        <v>184</v>
      </c>
      <c r="D139" s="129" t="s">
        <v>140</v>
      </c>
      <c r="E139" s="130" t="s">
        <v>830</v>
      </c>
      <c r="F139" s="131" t="s">
        <v>829</v>
      </c>
      <c r="G139" s="132" t="s">
        <v>424</v>
      </c>
      <c r="H139" s="133">
        <v>1</v>
      </c>
      <c r="I139" s="134"/>
      <c r="J139" s="135">
        <f>ROUND(I139*H139,2)</f>
        <v>0</v>
      </c>
      <c r="K139" s="131" t="s">
        <v>578</v>
      </c>
      <c r="L139" s="29"/>
      <c r="M139" s="136" t="s">
        <v>1</v>
      </c>
      <c r="N139" s="137" t="s">
        <v>39</v>
      </c>
      <c r="P139" s="138">
        <f>O139*H139</f>
        <v>0</v>
      </c>
      <c r="Q139" s="138">
        <v>0</v>
      </c>
      <c r="R139" s="138">
        <f>Q139*H139</f>
        <v>0</v>
      </c>
      <c r="S139" s="138">
        <v>0</v>
      </c>
      <c r="T139" s="139">
        <f>S139*H139</f>
        <v>0</v>
      </c>
      <c r="AR139" s="140" t="s">
        <v>806</v>
      </c>
      <c r="AT139" s="140" t="s">
        <v>140</v>
      </c>
      <c r="AU139" s="140" t="s">
        <v>84</v>
      </c>
      <c r="AY139" s="14" t="s">
        <v>138</v>
      </c>
      <c r="BE139" s="141">
        <f>IF(N139="základní",J139,0)</f>
        <v>0</v>
      </c>
      <c r="BF139" s="141">
        <f>IF(N139="snížená",J139,0)</f>
        <v>0</v>
      </c>
      <c r="BG139" s="141">
        <f>IF(N139="zákl. přenesená",J139,0)</f>
        <v>0</v>
      </c>
      <c r="BH139" s="141">
        <f>IF(N139="sníž. přenesená",J139,0)</f>
        <v>0</v>
      </c>
      <c r="BI139" s="141">
        <f>IF(N139="nulová",J139,0)</f>
        <v>0</v>
      </c>
      <c r="BJ139" s="14" t="s">
        <v>82</v>
      </c>
      <c r="BK139" s="141">
        <f>ROUND(I139*H139,2)</f>
        <v>0</v>
      </c>
      <c r="BL139" s="14" t="s">
        <v>806</v>
      </c>
      <c r="BM139" s="140" t="s">
        <v>831</v>
      </c>
    </row>
    <row r="140" spans="2:65" s="1" customFormat="1" ht="19.2">
      <c r="B140" s="29"/>
      <c r="D140" s="142" t="s">
        <v>147</v>
      </c>
      <c r="F140" s="143" t="s">
        <v>832</v>
      </c>
      <c r="I140" s="144"/>
      <c r="L140" s="29"/>
      <c r="M140" s="145"/>
      <c r="T140" s="53"/>
      <c r="AT140" s="14" t="s">
        <v>147</v>
      </c>
      <c r="AU140" s="14" t="s">
        <v>84</v>
      </c>
    </row>
    <row r="141" spans="2:65" s="1" customFormat="1" ht="21.75" customHeight="1">
      <c r="B141" s="29"/>
      <c r="C141" s="129" t="s">
        <v>190</v>
      </c>
      <c r="D141" s="129" t="s">
        <v>140</v>
      </c>
      <c r="E141" s="130" t="s">
        <v>833</v>
      </c>
      <c r="F141" s="131" t="s">
        <v>834</v>
      </c>
      <c r="G141" s="132" t="s">
        <v>424</v>
      </c>
      <c r="H141" s="133">
        <v>1</v>
      </c>
      <c r="I141" s="134"/>
      <c r="J141" s="135">
        <f>ROUND(I141*H141,2)</f>
        <v>0</v>
      </c>
      <c r="K141" s="131" t="s">
        <v>144</v>
      </c>
      <c r="L141" s="29"/>
      <c r="M141" s="136" t="s">
        <v>1</v>
      </c>
      <c r="N141" s="137" t="s">
        <v>39</v>
      </c>
      <c r="P141" s="138">
        <f>O141*H141</f>
        <v>0</v>
      </c>
      <c r="Q141" s="138">
        <v>0</v>
      </c>
      <c r="R141" s="138">
        <f>Q141*H141</f>
        <v>0</v>
      </c>
      <c r="S141" s="138">
        <v>0</v>
      </c>
      <c r="T141" s="139">
        <f>S141*H141</f>
        <v>0</v>
      </c>
      <c r="AR141" s="140" t="s">
        <v>806</v>
      </c>
      <c r="AT141" s="140" t="s">
        <v>140</v>
      </c>
      <c r="AU141" s="140" t="s">
        <v>84</v>
      </c>
      <c r="AY141" s="14" t="s">
        <v>138</v>
      </c>
      <c r="BE141" s="141">
        <f>IF(N141="základní",J141,0)</f>
        <v>0</v>
      </c>
      <c r="BF141" s="141">
        <f>IF(N141="snížená",J141,0)</f>
        <v>0</v>
      </c>
      <c r="BG141" s="141">
        <f>IF(N141="zákl. přenesená",J141,0)</f>
        <v>0</v>
      </c>
      <c r="BH141" s="141">
        <f>IF(N141="sníž. přenesená",J141,0)</f>
        <v>0</v>
      </c>
      <c r="BI141" s="141">
        <f>IF(N141="nulová",J141,0)</f>
        <v>0</v>
      </c>
      <c r="BJ141" s="14" t="s">
        <v>82</v>
      </c>
      <c r="BK141" s="141">
        <f>ROUND(I141*H141,2)</f>
        <v>0</v>
      </c>
      <c r="BL141" s="14" t="s">
        <v>806</v>
      </c>
      <c r="BM141" s="140" t="s">
        <v>835</v>
      </c>
    </row>
    <row r="142" spans="2:65" s="1" customFormat="1" ht="10.199999999999999">
      <c r="B142" s="29"/>
      <c r="D142" s="142" t="s">
        <v>147</v>
      </c>
      <c r="F142" s="143" t="s">
        <v>834</v>
      </c>
      <c r="I142" s="144"/>
      <c r="L142" s="29"/>
      <c r="M142" s="145"/>
      <c r="T142" s="53"/>
      <c r="AT142" s="14" t="s">
        <v>147</v>
      </c>
      <c r="AU142" s="14" t="s">
        <v>84</v>
      </c>
    </row>
    <row r="143" spans="2:65" s="11" customFormat="1" ht="22.8" customHeight="1">
      <c r="B143" s="117"/>
      <c r="D143" s="118" t="s">
        <v>73</v>
      </c>
      <c r="E143" s="127" t="s">
        <v>836</v>
      </c>
      <c r="F143" s="127" t="s">
        <v>837</v>
      </c>
      <c r="I143" s="120"/>
      <c r="J143" s="128">
        <f>BK143</f>
        <v>0</v>
      </c>
      <c r="L143" s="117"/>
      <c r="M143" s="122"/>
      <c r="P143" s="123">
        <f>SUM(P144:P145)</f>
        <v>0</v>
      </c>
      <c r="R143" s="123">
        <f>SUM(R144:R145)</f>
        <v>0</v>
      </c>
      <c r="T143" s="124">
        <f>SUM(T144:T145)</f>
        <v>0</v>
      </c>
      <c r="AR143" s="118" t="s">
        <v>172</v>
      </c>
      <c r="AT143" s="125" t="s">
        <v>73</v>
      </c>
      <c r="AU143" s="125" t="s">
        <v>82</v>
      </c>
      <c r="AY143" s="118" t="s">
        <v>138</v>
      </c>
      <c r="BK143" s="126">
        <f>SUM(BK144:BK145)</f>
        <v>0</v>
      </c>
    </row>
    <row r="144" spans="2:65" s="1" customFormat="1" ht="16.5" customHeight="1">
      <c r="B144" s="29"/>
      <c r="C144" s="129" t="s">
        <v>197</v>
      </c>
      <c r="D144" s="129" t="s">
        <v>140</v>
      </c>
      <c r="E144" s="130" t="s">
        <v>838</v>
      </c>
      <c r="F144" s="131" t="s">
        <v>839</v>
      </c>
      <c r="G144" s="132" t="s">
        <v>424</v>
      </c>
      <c r="H144" s="133">
        <v>2</v>
      </c>
      <c r="I144" s="134"/>
      <c r="J144" s="135">
        <f>ROUND(I144*H144,2)</f>
        <v>0</v>
      </c>
      <c r="K144" s="131" t="s">
        <v>144</v>
      </c>
      <c r="L144" s="29"/>
      <c r="M144" s="136" t="s">
        <v>1</v>
      </c>
      <c r="N144" s="137" t="s">
        <v>39</v>
      </c>
      <c r="P144" s="138">
        <f>O144*H144</f>
        <v>0</v>
      </c>
      <c r="Q144" s="138">
        <v>0</v>
      </c>
      <c r="R144" s="138">
        <f>Q144*H144</f>
        <v>0</v>
      </c>
      <c r="S144" s="138">
        <v>0</v>
      </c>
      <c r="T144" s="139">
        <f>S144*H144</f>
        <v>0</v>
      </c>
      <c r="AR144" s="140" t="s">
        <v>806</v>
      </c>
      <c r="AT144" s="140" t="s">
        <v>140</v>
      </c>
      <c r="AU144" s="140" t="s">
        <v>84</v>
      </c>
      <c r="AY144" s="14" t="s">
        <v>138</v>
      </c>
      <c r="BE144" s="141">
        <f>IF(N144="základní",J144,0)</f>
        <v>0</v>
      </c>
      <c r="BF144" s="141">
        <f>IF(N144="snížená",J144,0)</f>
        <v>0</v>
      </c>
      <c r="BG144" s="141">
        <f>IF(N144="zákl. přenesená",J144,0)</f>
        <v>0</v>
      </c>
      <c r="BH144" s="141">
        <f>IF(N144="sníž. přenesená",J144,0)</f>
        <v>0</v>
      </c>
      <c r="BI144" s="141">
        <f>IF(N144="nulová",J144,0)</f>
        <v>0</v>
      </c>
      <c r="BJ144" s="14" t="s">
        <v>82</v>
      </c>
      <c r="BK144" s="141">
        <f>ROUND(I144*H144,2)</f>
        <v>0</v>
      </c>
      <c r="BL144" s="14" t="s">
        <v>806</v>
      </c>
      <c r="BM144" s="140" t="s">
        <v>840</v>
      </c>
    </row>
    <row r="145" spans="2:65" s="1" customFormat="1" ht="10.199999999999999">
      <c r="B145" s="29"/>
      <c r="D145" s="142" t="s">
        <v>147</v>
      </c>
      <c r="F145" s="143" t="s">
        <v>839</v>
      </c>
      <c r="I145" s="144"/>
      <c r="L145" s="29"/>
      <c r="M145" s="145"/>
      <c r="T145" s="53"/>
      <c r="AT145" s="14" t="s">
        <v>147</v>
      </c>
      <c r="AU145" s="14" t="s">
        <v>84</v>
      </c>
    </row>
    <row r="146" spans="2:65" s="11" customFormat="1" ht="22.8" customHeight="1">
      <c r="B146" s="117"/>
      <c r="D146" s="118" t="s">
        <v>73</v>
      </c>
      <c r="E146" s="127" t="s">
        <v>841</v>
      </c>
      <c r="F146" s="127" t="s">
        <v>842</v>
      </c>
      <c r="I146" s="120"/>
      <c r="J146" s="128">
        <f>BK146</f>
        <v>0</v>
      </c>
      <c r="L146" s="117"/>
      <c r="M146" s="122"/>
      <c r="P146" s="123">
        <f>SUM(P147:P148)</f>
        <v>0</v>
      </c>
      <c r="R146" s="123">
        <f>SUM(R147:R148)</f>
        <v>0</v>
      </c>
      <c r="T146" s="124">
        <f>SUM(T147:T148)</f>
        <v>0</v>
      </c>
      <c r="AR146" s="118" t="s">
        <v>172</v>
      </c>
      <c r="AT146" s="125" t="s">
        <v>73</v>
      </c>
      <c r="AU146" s="125" t="s">
        <v>82</v>
      </c>
      <c r="AY146" s="118" t="s">
        <v>138</v>
      </c>
      <c r="BK146" s="126">
        <f>SUM(BK147:BK148)</f>
        <v>0</v>
      </c>
    </row>
    <row r="147" spans="2:65" s="1" customFormat="1" ht="16.5" customHeight="1">
      <c r="B147" s="29"/>
      <c r="C147" s="129" t="s">
        <v>202</v>
      </c>
      <c r="D147" s="129" t="s">
        <v>140</v>
      </c>
      <c r="E147" s="130" t="s">
        <v>843</v>
      </c>
      <c r="F147" s="131" t="s">
        <v>844</v>
      </c>
      <c r="G147" s="132" t="s">
        <v>424</v>
      </c>
      <c r="H147" s="133">
        <v>1</v>
      </c>
      <c r="I147" s="134"/>
      <c r="J147" s="135">
        <f>ROUND(I147*H147,2)</f>
        <v>0</v>
      </c>
      <c r="K147" s="131" t="s">
        <v>144</v>
      </c>
      <c r="L147" s="29"/>
      <c r="M147" s="136" t="s">
        <v>1</v>
      </c>
      <c r="N147" s="137" t="s">
        <v>39</v>
      </c>
      <c r="P147" s="138">
        <f>O147*H147</f>
        <v>0</v>
      </c>
      <c r="Q147" s="138">
        <v>0</v>
      </c>
      <c r="R147" s="138">
        <f>Q147*H147</f>
        <v>0</v>
      </c>
      <c r="S147" s="138">
        <v>0</v>
      </c>
      <c r="T147" s="139">
        <f>S147*H147</f>
        <v>0</v>
      </c>
      <c r="AR147" s="140" t="s">
        <v>806</v>
      </c>
      <c r="AT147" s="140" t="s">
        <v>140</v>
      </c>
      <c r="AU147" s="140" t="s">
        <v>84</v>
      </c>
      <c r="AY147" s="14" t="s">
        <v>138</v>
      </c>
      <c r="BE147" s="141">
        <f>IF(N147="základní",J147,0)</f>
        <v>0</v>
      </c>
      <c r="BF147" s="141">
        <f>IF(N147="snížená",J147,0)</f>
        <v>0</v>
      </c>
      <c r="BG147" s="141">
        <f>IF(N147="zákl. přenesená",J147,0)</f>
        <v>0</v>
      </c>
      <c r="BH147" s="141">
        <f>IF(N147="sníž. přenesená",J147,0)</f>
        <v>0</v>
      </c>
      <c r="BI147" s="141">
        <f>IF(N147="nulová",J147,0)</f>
        <v>0</v>
      </c>
      <c r="BJ147" s="14" t="s">
        <v>82</v>
      </c>
      <c r="BK147" s="141">
        <f>ROUND(I147*H147,2)</f>
        <v>0</v>
      </c>
      <c r="BL147" s="14" t="s">
        <v>806</v>
      </c>
      <c r="BM147" s="140" t="s">
        <v>845</v>
      </c>
    </row>
    <row r="148" spans="2:65" s="1" customFormat="1" ht="10.199999999999999">
      <c r="B148" s="29"/>
      <c r="D148" s="142" t="s">
        <v>147</v>
      </c>
      <c r="F148" s="143" t="s">
        <v>844</v>
      </c>
      <c r="I148" s="144"/>
      <c r="L148" s="29"/>
      <c r="M148" s="145"/>
      <c r="T148" s="53"/>
      <c r="AT148" s="14" t="s">
        <v>147</v>
      </c>
      <c r="AU148" s="14" t="s">
        <v>84</v>
      </c>
    </row>
    <row r="149" spans="2:65" s="11" customFormat="1" ht="22.8" customHeight="1">
      <c r="B149" s="117"/>
      <c r="D149" s="118" t="s">
        <v>73</v>
      </c>
      <c r="E149" s="127" t="s">
        <v>846</v>
      </c>
      <c r="F149" s="127" t="s">
        <v>847</v>
      </c>
      <c r="I149" s="120"/>
      <c r="J149" s="128">
        <f>BK149</f>
        <v>0</v>
      </c>
      <c r="L149" s="117"/>
      <c r="M149" s="122"/>
      <c r="P149" s="123">
        <f>SUM(P150:P151)</f>
        <v>0</v>
      </c>
      <c r="R149" s="123">
        <f>SUM(R150:R151)</f>
        <v>0</v>
      </c>
      <c r="T149" s="124">
        <f>SUM(T150:T151)</f>
        <v>0</v>
      </c>
      <c r="AR149" s="118" t="s">
        <v>172</v>
      </c>
      <c r="AT149" s="125" t="s">
        <v>73</v>
      </c>
      <c r="AU149" s="125" t="s">
        <v>82</v>
      </c>
      <c r="AY149" s="118" t="s">
        <v>138</v>
      </c>
      <c r="BK149" s="126">
        <f>SUM(BK150:BK151)</f>
        <v>0</v>
      </c>
    </row>
    <row r="150" spans="2:65" s="1" customFormat="1" ht="21.75" customHeight="1">
      <c r="B150" s="29"/>
      <c r="C150" s="129" t="s">
        <v>209</v>
      </c>
      <c r="D150" s="129" t="s">
        <v>140</v>
      </c>
      <c r="E150" s="130" t="s">
        <v>848</v>
      </c>
      <c r="F150" s="131" t="s">
        <v>849</v>
      </c>
      <c r="G150" s="132" t="s">
        <v>424</v>
      </c>
      <c r="H150" s="133">
        <v>1</v>
      </c>
      <c r="I150" s="134"/>
      <c r="J150" s="135">
        <f>ROUND(I150*H150,2)</f>
        <v>0</v>
      </c>
      <c r="K150" s="131" t="s">
        <v>578</v>
      </c>
      <c r="L150" s="29"/>
      <c r="M150" s="136" t="s">
        <v>1</v>
      </c>
      <c r="N150" s="137" t="s">
        <v>39</v>
      </c>
      <c r="P150" s="138">
        <f>O150*H150</f>
        <v>0</v>
      </c>
      <c r="Q150" s="138">
        <v>0</v>
      </c>
      <c r="R150" s="138">
        <f>Q150*H150</f>
        <v>0</v>
      </c>
      <c r="S150" s="138">
        <v>0</v>
      </c>
      <c r="T150" s="139">
        <f>S150*H150</f>
        <v>0</v>
      </c>
      <c r="AR150" s="140" t="s">
        <v>806</v>
      </c>
      <c r="AT150" s="140" t="s">
        <v>140</v>
      </c>
      <c r="AU150" s="140" t="s">
        <v>84</v>
      </c>
      <c r="AY150" s="14" t="s">
        <v>138</v>
      </c>
      <c r="BE150" s="141">
        <f>IF(N150="základní",J150,0)</f>
        <v>0</v>
      </c>
      <c r="BF150" s="141">
        <f>IF(N150="snížená",J150,0)</f>
        <v>0</v>
      </c>
      <c r="BG150" s="141">
        <f>IF(N150="zákl. přenesená",J150,0)</f>
        <v>0</v>
      </c>
      <c r="BH150" s="141">
        <f>IF(N150="sníž. přenesená",J150,0)</f>
        <v>0</v>
      </c>
      <c r="BI150" s="141">
        <f>IF(N150="nulová",J150,0)</f>
        <v>0</v>
      </c>
      <c r="BJ150" s="14" t="s">
        <v>82</v>
      </c>
      <c r="BK150" s="141">
        <f>ROUND(I150*H150,2)</f>
        <v>0</v>
      </c>
      <c r="BL150" s="14" t="s">
        <v>806</v>
      </c>
      <c r="BM150" s="140" t="s">
        <v>850</v>
      </c>
    </row>
    <row r="151" spans="2:65" s="1" customFormat="1" ht="10.199999999999999">
      <c r="B151" s="29"/>
      <c r="D151" s="142" t="s">
        <v>147</v>
      </c>
      <c r="F151" s="143" t="s">
        <v>851</v>
      </c>
      <c r="I151" s="144"/>
      <c r="L151" s="29"/>
      <c r="M151" s="164"/>
      <c r="N151" s="165"/>
      <c r="O151" s="165"/>
      <c r="P151" s="165"/>
      <c r="Q151" s="165"/>
      <c r="R151" s="165"/>
      <c r="S151" s="165"/>
      <c r="T151" s="166"/>
      <c r="AT151" s="14" t="s">
        <v>147</v>
      </c>
      <c r="AU151" s="14" t="s">
        <v>84</v>
      </c>
    </row>
    <row r="152" spans="2:65" s="1" customFormat="1" ht="6.9" customHeight="1">
      <c r="B152" s="41"/>
      <c r="C152" s="42"/>
      <c r="D152" s="42"/>
      <c r="E152" s="42"/>
      <c r="F152" s="42"/>
      <c r="G152" s="42"/>
      <c r="H152" s="42"/>
      <c r="I152" s="42"/>
      <c r="J152" s="42"/>
      <c r="K152" s="42"/>
      <c r="L152" s="29"/>
    </row>
  </sheetData>
  <sheetProtection algorithmName="SHA-512" hashValue="L3Xko06CrKBeJbcC4X/F84xY6qGpp+4zHXSPayqD/6Q9lqNQ/K/CX71EAot/2zBpuKppOnmBTta0uhcIi5IMcw==" saltValue="1WVc1zx4VdMV0cgfcXnqI+cJQyQ6nv+j0BIBQZZW7nLeskAuiCCFCMLzGcIRCdw2IIkLAj48pL9ZzqybiWCwag==" spinCount="100000" sheet="1" objects="1" scenarios="1" formatColumns="0" formatRows="0" autoFilter="0"/>
  <autoFilter ref="C121:K151" xr:uid="{00000000-0009-0000-0000-000008000000}"/>
  <mergeCells count="9">
    <mergeCell ref="E87:H87"/>
    <mergeCell ref="E112:H112"/>
    <mergeCell ref="E114:H114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22cdbf5-21d3-4e94-a1bc-172a6aef4611">
      <Terms xmlns="http://schemas.microsoft.com/office/infopath/2007/PartnerControls"/>
    </lcf76f155ced4ddcb4097134ff3c332f>
    <TaxCatchAll xmlns="42c2b2df-6fc6-40e4-b326-31ea145342c8" xsi:nil="true"/>
    <SharedWithUsers xmlns="42c2b2df-6fc6-40e4-b326-31ea145342c8">
      <UserInfo>
        <DisplayName/>
        <AccountId xsi:nil="true"/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49A7F5D17D8124985392A84E3E8F0BE" ma:contentTypeVersion="20" ma:contentTypeDescription="Vytvoří nový dokument" ma:contentTypeScope="" ma:versionID="3df76bba871918e43f2f86f0e71f837a">
  <xsd:schema xmlns:xsd="http://www.w3.org/2001/XMLSchema" xmlns:xs="http://www.w3.org/2001/XMLSchema" xmlns:p="http://schemas.microsoft.com/office/2006/metadata/properties" xmlns:ns2="d22cdbf5-21d3-4e94-a1bc-172a6aef4611" xmlns:ns3="42c2b2df-6fc6-40e4-b326-31ea145342c8" targetNamespace="http://schemas.microsoft.com/office/2006/metadata/properties" ma:root="true" ma:fieldsID="3e90ffa61642c7ccb1d18f49c1b3b3c4" ns2:_="" ns3:_="">
    <xsd:import namespace="d22cdbf5-21d3-4e94-a1bc-172a6aef4611"/>
    <xsd:import namespace="42c2b2df-6fc6-40e4-b326-31ea145342c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3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2cdbf5-21d3-4e94-a1bc-172a6aef461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Značky obrázků" ma:readOnly="false" ma:fieldId="{5cf76f15-5ced-4ddc-b409-7134ff3c332f}" ma:taxonomyMulti="true" ma:sspId="c961c5f2-1d75-49a4-80c3-37616ecf2c1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c2b2df-6fc6-40e4-b326-31ea145342c8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66be5715-ff76-46e5-ad0b-229a130203ad}" ma:internalName="TaxCatchAll" ma:showField="CatchAllData" ma:web="42c2b2df-6fc6-40e4-b326-31ea145342c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8E4B0C8-7ADC-4A3C-A9F3-0867AD20D71F}">
  <ds:schemaRefs>
    <ds:schemaRef ds:uri="http://schemas.microsoft.com/office/2006/metadata/properties"/>
    <ds:schemaRef ds:uri="http://schemas.microsoft.com/office/infopath/2007/PartnerControls"/>
    <ds:schemaRef ds:uri="d22cdbf5-21d3-4e94-a1bc-172a6aef4611"/>
    <ds:schemaRef ds:uri="42c2b2df-6fc6-40e4-b326-31ea145342c8"/>
  </ds:schemaRefs>
</ds:datastoreItem>
</file>

<file path=customXml/itemProps2.xml><?xml version="1.0" encoding="utf-8"?>
<ds:datastoreItem xmlns:ds="http://schemas.openxmlformats.org/officeDocument/2006/customXml" ds:itemID="{80076136-EFEC-47D1-8EF3-59A40DC0A21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7F5CA5E-56A3-4768-AC58-A8D9C9CA5B9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22cdbf5-21d3-4e94-a1bc-172a6aef4611"/>
    <ds:schemaRef ds:uri="42c2b2df-6fc6-40e4-b326-31ea145342c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18</vt:i4>
      </vt:variant>
    </vt:vector>
  </HeadingPairs>
  <TitlesOfParts>
    <vt:vector size="27" baseType="lpstr">
      <vt:lpstr>Rekapitulace stavby</vt:lpstr>
      <vt:lpstr>202503101 - SO 101.1 Chod...</vt:lpstr>
      <vt:lpstr>202503102 - SO 101.2 Chod...</vt:lpstr>
      <vt:lpstr>202503103 - SO 101.3 Stav...</vt:lpstr>
      <vt:lpstr>202503104 - SO 101.4 Kana...</vt:lpstr>
      <vt:lpstr>202503105 - SO 101.5 Přís...</vt:lpstr>
      <vt:lpstr>202503106 - SO 401.1 Veře...</vt:lpstr>
      <vt:lpstr>202503107 - SO 401.2 Veře...</vt:lpstr>
      <vt:lpstr>202503108 - VRN</vt:lpstr>
      <vt:lpstr>'202503101 - SO 101.1 Chod...'!Názvy_tisku</vt:lpstr>
      <vt:lpstr>'202503102 - SO 101.2 Chod...'!Názvy_tisku</vt:lpstr>
      <vt:lpstr>'202503103 - SO 101.3 Stav...'!Názvy_tisku</vt:lpstr>
      <vt:lpstr>'202503104 - SO 101.4 Kana...'!Názvy_tisku</vt:lpstr>
      <vt:lpstr>'202503105 - SO 101.5 Přís...'!Názvy_tisku</vt:lpstr>
      <vt:lpstr>'202503106 - SO 401.1 Veře...'!Názvy_tisku</vt:lpstr>
      <vt:lpstr>'202503107 - SO 401.2 Veře...'!Názvy_tisku</vt:lpstr>
      <vt:lpstr>'202503108 - VRN'!Názvy_tisku</vt:lpstr>
      <vt:lpstr>'Rekapitulace stavby'!Názvy_tisku</vt:lpstr>
      <vt:lpstr>'202503101 - SO 101.1 Chod...'!Oblast_tisku</vt:lpstr>
      <vt:lpstr>'202503102 - SO 101.2 Chod...'!Oblast_tisku</vt:lpstr>
      <vt:lpstr>'202503103 - SO 101.3 Stav...'!Oblast_tisku</vt:lpstr>
      <vt:lpstr>'202503104 - SO 101.4 Kana...'!Oblast_tisku</vt:lpstr>
      <vt:lpstr>'202503105 - SO 101.5 Přís...'!Oblast_tisku</vt:lpstr>
      <vt:lpstr>'202503106 - SO 401.1 Veře...'!Oblast_tisku</vt:lpstr>
      <vt:lpstr>'202503107 - SO 401.2 Veře...'!Oblast_tisku</vt:lpstr>
      <vt:lpstr>'202503108 - VRN'!Oblast_tisku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PC-SLOVACEK-W10\PC</dc:creator>
  <cp:lastModifiedBy>Pavel Ralaus</cp:lastModifiedBy>
  <dcterms:created xsi:type="dcterms:W3CDTF">2025-04-16T09:00:49Z</dcterms:created>
  <dcterms:modified xsi:type="dcterms:W3CDTF">2025-11-06T15:54:46Z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0x010100A49A7F5D17D8124985392A84E3E8F0BE</vt:lpwstr>
  </property>
  <property fmtid="{D5CDD505-2E9C-101B-9397-08002B2CF9AE}" pid="3" name="Order">
    <vt:r8>590400</vt:r8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  <property fmtid="{D5CDD505-2E9C-101B-9397-08002B2CF9AE}" pid="7" name="MediaServiceImageTags">
    <vt:lpwstr/>
  </property>
</Properties>
</file>