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liconheat-my.sharepoint.com/personal/radon_licon_cz/Documents/Zakázky/03_2025_Rn-XXX_MŠ Kytička_Milevsko/40_Návrh řešení - finální/10_Projektová dokumentace/MŠ Milevsko PD snížení OAR upravená/"/>
    </mc:Choice>
  </mc:AlternateContent>
  <xr:revisionPtr revIDLastSave="47" documentId="11_E601179A7A2FEAFB8208B2594D170A3C9528F70E" xr6:coauthVersionLast="47" xr6:coauthVersionMax="47" xr10:uidLastSave="{F129A703-0078-4161-ADA1-943DD586E2B0}"/>
  <bookViews>
    <workbookView xWindow="1515" yWindow="1515" windowWidth="21600" windowHeight="12585" activeTab="1" xr2:uid="{00000000-000D-0000-FFFF-FFFF00000000}"/>
  </bookViews>
  <sheets>
    <sheet name="Rekapitulace stavby" sheetId="1" r:id="rId1"/>
    <sheet name="01 - Větrání a stavební p..." sheetId="2" r:id="rId2"/>
    <sheet name="VRN - Vedlejší rozpočtové..." sheetId="3" r:id="rId3"/>
  </sheets>
  <definedNames>
    <definedName name="_xlnm._FilterDatabase" localSheetId="1" hidden="1">'01 - Větrání a stavební p...'!$C$87:$K$266</definedName>
    <definedName name="_xlnm._FilterDatabase" localSheetId="2" hidden="1">'VRN - Vedlejší rozpočtové...'!$C$85:$K$125</definedName>
    <definedName name="_xlnm.Print_Titles" localSheetId="1">'01 - Větrání a stavební p...'!$87:$87</definedName>
    <definedName name="_xlnm.Print_Titles" localSheetId="0">'Rekapitulace stavby'!$52:$52</definedName>
    <definedName name="_xlnm.Print_Titles" localSheetId="2">'VRN - Vedlejší rozpočtové...'!$85:$85</definedName>
    <definedName name="_xlnm.Print_Area" localSheetId="1">'01 - Větrání a stavební p...'!$C$45:$J$69,'01 - Větrání a stavební p...'!$C$75:$K$266</definedName>
    <definedName name="_xlnm.Print_Area" localSheetId="0">'Rekapitulace stavby'!$C$42:$AQ$57,'Rekapitulace stavby'!$D$4:$AO$36</definedName>
    <definedName name="_xlnm.Print_Area" localSheetId="2">'VRN - Vedlejší rozpočtové...'!$C$45:$J$67,'VRN - Vedlejší rozpočtové...'!$C$73:$K$125</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1" i="2" l="1"/>
  <c r="BK266" i="2"/>
  <c r="BI266" i="2"/>
  <c r="BH266" i="2"/>
  <c r="BG266" i="2"/>
  <c r="BF266" i="2"/>
  <c r="T266" i="2"/>
  <c r="R266" i="2"/>
  <c r="P266" i="2"/>
  <c r="J266" i="2"/>
  <c r="BE266" i="2" s="1"/>
  <c r="BK265" i="2"/>
  <c r="BI265" i="2"/>
  <c r="BH265" i="2"/>
  <c r="BG265" i="2"/>
  <c r="BF265" i="2"/>
  <c r="T265" i="2"/>
  <c r="R265" i="2"/>
  <c r="P265" i="2"/>
  <c r="J265" i="2"/>
  <c r="BE265" i="2" s="1"/>
  <c r="BK262" i="2"/>
  <c r="BI262" i="2"/>
  <c r="BH262" i="2"/>
  <c r="BG262" i="2"/>
  <c r="BF262" i="2"/>
  <c r="T262" i="2"/>
  <c r="R262" i="2"/>
  <c r="P262" i="2"/>
  <c r="J262" i="2"/>
  <c r="BE262" i="2" s="1"/>
  <c r="BK259" i="2"/>
  <c r="BI259" i="2"/>
  <c r="BH259" i="2"/>
  <c r="BG259" i="2"/>
  <c r="BF259" i="2"/>
  <c r="T259" i="2"/>
  <c r="R259" i="2"/>
  <c r="P259" i="2"/>
  <c r="J259" i="2"/>
  <c r="BE259" i="2" s="1"/>
  <c r="BK258" i="2"/>
  <c r="BI258" i="2"/>
  <c r="BH258" i="2"/>
  <c r="BG258" i="2"/>
  <c r="BF258" i="2"/>
  <c r="T258" i="2"/>
  <c r="R258" i="2"/>
  <c r="P258" i="2"/>
  <c r="J258" i="2"/>
  <c r="BE258" i="2" s="1"/>
  <c r="BK256" i="2"/>
  <c r="BI256" i="2"/>
  <c r="BH256" i="2"/>
  <c r="BG256" i="2"/>
  <c r="BF256" i="2"/>
  <c r="T256" i="2"/>
  <c r="R256" i="2"/>
  <c r="P256" i="2"/>
  <c r="J256" i="2"/>
  <c r="BE256" i="2" s="1"/>
  <c r="BK254" i="2"/>
  <c r="BI254" i="2"/>
  <c r="BH254" i="2"/>
  <c r="BG254" i="2"/>
  <c r="BF254" i="2"/>
  <c r="T254" i="2"/>
  <c r="R254" i="2"/>
  <c r="P254" i="2"/>
  <c r="J254" i="2"/>
  <c r="BE254" i="2" s="1"/>
  <c r="BK252" i="2"/>
  <c r="BI252" i="2"/>
  <c r="BH252" i="2"/>
  <c r="BG252" i="2"/>
  <c r="BF252" i="2"/>
  <c r="T252" i="2"/>
  <c r="R252" i="2"/>
  <c r="P252" i="2"/>
  <c r="J252" i="2"/>
  <c r="BE252" i="2" s="1"/>
  <c r="BK250" i="2"/>
  <c r="BI250" i="2"/>
  <c r="BH250" i="2"/>
  <c r="BG250" i="2"/>
  <c r="BF250" i="2"/>
  <c r="T250" i="2"/>
  <c r="R250" i="2"/>
  <c r="P250" i="2"/>
  <c r="J250" i="2"/>
  <c r="BE250" i="2" s="1"/>
  <c r="BK248" i="2"/>
  <c r="BI248" i="2"/>
  <c r="BH248" i="2"/>
  <c r="BG248" i="2"/>
  <c r="BF248" i="2"/>
  <c r="T248" i="2"/>
  <c r="R248" i="2"/>
  <c r="P248" i="2"/>
  <c r="J248" i="2"/>
  <c r="BE248" i="2" s="1"/>
  <c r="BK246" i="2"/>
  <c r="BI246" i="2"/>
  <c r="BH246" i="2"/>
  <c r="BG246" i="2"/>
  <c r="BF246" i="2"/>
  <c r="T246" i="2"/>
  <c r="R246" i="2"/>
  <c r="P246" i="2"/>
  <c r="J246" i="2"/>
  <c r="BE246" i="2" s="1"/>
  <c r="BK244" i="2"/>
  <c r="BI244" i="2"/>
  <c r="BH244" i="2"/>
  <c r="BG244" i="2"/>
  <c r="BF244" i="2"/>
  <c r="T244" i="2"/>
  <c r="R244" i="2"/>
  <c r="P244" i="2"/>
  <c r="J244" i="2"/>
  <c r="BE244" i="2" s="1"/>
  <c r="BK242" i="2"/>
  <c r="BI242" i="2"/>
  <c r="BH242" i="2"/>
  <c r="BG242" i="2"/>
  <c r="BF242" i="2"/>
  <c r="T242" i="2"/>
  <c r="R242" i="2"/>
  <c r="P242" i="2"/>
  <c r="J242" i="2"/>
  <c r="BE242" i="2" s="1"/>
  <c r="BK240" i="2"/>
  <c r="BI240" i="2"/>
  <c r="BH240" i="2"/>
  <c r="BG240" i="2"/>
  <c r="BF240" i="2"/>
  <c r="T240" i="2"/>
  <c r="R240" i="2"/>
  <c r="P240" i="2"/>
  <c r="J240" i="2"/>
  <c r="BE240" i="2" s="1"/>
  <c r="BK236" i="2"/>
  <c r="BI236" i="2"/>
  <c r="BH236" i="2"/>
  <c r="BG236" i="2"/>
  <c r="BF236" i="2"/>
  <c r="T236" i="2"/>
  <c r="R236" i="2"/>
  <c r="P236" i="2"/>
  <c r="J236" i="2"/>
  <c r="BE236" i="2" s="1"/>
  <c r="BK232" i="2"/>
  <c r="BI232" i="2"/>
  <c r="BH232" i="2"/>
  <c r="BG232" i="2"/>
  <c r="BF232" i="2"/>
  <c r="T232" i="2"/>
  <c r="R232" i="2"/>
  <c r="P232" i="2"/>
  <c r="J232" i="2"/>
  <c r="BE232" i="2" s="1"/>
  <c r="BK230" i="2"/>
  <c r="BI230" i="2"/>
  <c r="BH230" i="2"/>
  <c r="BG230" i="2"/>
  <c r="BF230" i="2"/>
  <c r="T230" i="2"/>
  <c r="R230" i="2"/>
  <c r="P230" i="2"/>
  <c r="J230" i="2"/>
  <c r="BE230" i="2" s="1"/>
  <c r="BK226" i="2"/>
  <c r="BI226" i="2"/>
  <c r="BH226" i="2"/>
  <c r="BG226" i="2"/>
  <c r="BF226" i="2"/>
  <c r="T226" i="2"/>
  <c r="R226" i="2"/>
  <c r="P226" i="2"/>
  <c r="J226" i="2"/>
  <c r="BE226" i="2" s="1"/>
  <c r="BK201" i="2"/>
  <c r="BI201" i="2"/>
  <c r="BH201" i="2"/>
  <c r="BG201" i="2"/>
  <c r="BF201" i="2"/>
  <c r="T201" i="2"/>
  <c r="R201" i="2"/>
  <c r="P201" i="2"/>
  <c r="J201" i="2"/>
  <c r="BE201" i="2" s="1"/>
  <c r="BK200" i="2"/>
  <c r="BI200" i="2"/>
  <c r="BH200" i="2"/>
  <c r="BG200" i="2"/>
  <c r="BF200" i="2"/>
  <c r="T200" i="2"/>
  <c r="R200" i="2"/>
  <c r="P200" i="2"/>
  <c r="J200" i="2"/>
  <c r="BE200" i="2" s="1"/>
  <c r="BK199" i="2"/>
  <c r="BI199" i="2"/>
  <c r="BH199" i="2"/>
  <c r="BG199" i="2"/>
  <c r="BF199" i="2"/>
  <c r="T199" i="2"/>
  <c r="R199" i="2"/>
  <c r="P199" i="2"/>
  <c r="J199" i="2"/>
  <c r="BE199" i="2" s="1"/>
  <c r="BK197" i="2"/>
  <c r="BI197" i="2"/>
  <c r="BH197" i="2"/>
  <c r="BG197" i="2"/>
  <c r="BF197" i="2"/>
  <c r="T197" i="2"/>
  <c r="R197" i="2"/>
  <c r="P197" i="2"/>
  <c r="J197" i="2"/>
  <c r="BE197" i="2" s="1"/>
  <c r="BK196" i="2"/>
  <c r="BI196" i="2"/>
  <c r="BH196" i="2"/>
  <c r="BG196" i="2"/>
  <c r="BF196" i="2"/>
  <c r="T196" i="2"/>
  <c r="R196" i="2"/>
  <c r="P196" i="2"/>
  <c r="J196" i="2"/>
  <c r="BE196" i="2" s="1"/>
  <c r="BK194" i="2"/>
  <c r="BI194" i="2"/>
  <c r="BH194" i="2"/>
  <c r="BG194" i="2"/>
  <c r="BF194" i="2"/>
  <c r="T194" i="2"/>
  <c r="R194" i="2"/>
  <c r="P194" i="2"/>
  <c r="J194" i="2"/>
  <c r="BE194" i="2" s="1"/>
  <c r="BK193" i="2"/>
  <c r="BI193" i="2"/>
  <c r="BH193" i="2"/>
  <c r="BG193" i="2"/>
  <c r="BF193" i="2"/>
  <c r="T193" i="2"/>
  <c r="R193" i="2"/>
  <c r="P193" i="2"/>
  <c r="J193" i="2"/>
  <c r="BE193" i="2" s="1"/>
  <c r="BK191" i="2"/>
  <c r="BI191" i="2"/>
  <c r="BH191" i="2"/>
  <c r="BG191" i="2"/>
  <c r="BF191" i="2"/>
  <c r="T191" i="2"/>
  <c r="R191" i="2"/>
  <c r="P191" i="2"/>
  <c r="J191" i="2"/>
  <c r="BE191" i="2" s="1"/>
  <c r="BK190" i="2"/>
  <c r="BI190" i="2"/>
  <c r="BH190" i="2"/>
  <c r="BG190" i="2"/>
  <c r="BF190" i="2"/>
  <c r="T190" i="2"/>
  <c r="R190" i="2"/>
  <c r="P190" i="2"/>
  <c r="J190" i="2"/>
  <c r="BE190" i="2" s="1"/>
  <c r="BK188" i="2"/>
  <c r="BI188" i="2"/>
  <c r="BH188" i="2"/>
  <c r="BG188" i="2"/>
  <c r="BF188" i="2"/>
  <c r="T188" i="2"/>
  <c r="R188" i="2"/>
  <c r="P188" i="2"/>
  <c r="J188" i="2"/>
  <c r="BE188" i="2" s="1"/>
  <c r="BK186" i="2"/>
  <c r="BI186" i="2"/>
  <c r="BH186" i="2"/>
  <c r="BG186" i="2"/>
  <c r="BF186" i="2"/>
  <c r="T186" i="2"/>
  <c r="R186" i="2"/>
  <c r="P186" i="2"/>
  <c r="J186" i="2"/>
  <c r="BE186" i="2" s="1"/>
  <c r="BK184" i="2"/>
  <c r="BI184" i="2"/>
  <c r="BH184" i="2"/>
  <c r="BG184" i="2"/>
  <c r="BF184" i="2"/>
  <c r="T184" i="2"/>
  <c r="R184" i="2"/>
  <c r="P184" i="2"/>
  <c r="J184" i="2"/>
  <c r="BE184" i="2" s="1"/>
  <c r="BK182" i="2"/>
  <c r="BI182" i="2"/>
  <c r="BH182" i="2"/>
  <c r="BG182" i="2"/>
  <c r="BF182" i="2"/>
  <c r="T182" i="2"/>
  <c r="R182" i="2"/>
  <c r="P182" i="2"/>
  <c r="J182" i="2"/>
  <c r="BE182" i="2" s="1"/>
  <c r="BK180" i="2"/>
  <c r="BI180" i="2"/>
  <c r="BH180" i="2"/>
  <c r="BG180" i="2"/>
  <c r="BF180" i="2"/>
  <c r="T180" i="2"/>
  <c r="R180" i="2"/>
  <c r="P180" i="2"/>
  <c r="J180" i="2"/>
  <c r="BE180" i="2" s="1"/>
  <c r="BK178" i="2"/>
  <c r="BI178" i="2"/>
  <c r="BH178" i="2"/>
  <c r="BG178" i="2"/>
  <c r="BF178" i="2"/>
  <c r="T178" i="2"/>
  <c r="R178" i="2"/>
  <c r="P178" i="2"/>
  <c r="J178" i="2"/>
  <c r="BE178" i="2" s="1"/>
  <c r="BK177" i="2"/>
  <c r="BI177" i="2"/>
  <c r="BH177" i="2"/>
  <c r="BG177" i="2"/>
  <c r="BF177" i="2"/>
  <c r="T177" i="2"/>
  <c r="R177" i="2"/>
  <c r="P177" i="2"/>
  <c r="J177" i="2"/>
  <c r="BE177" i="2" s="1"/>
  <c r="BK175" i="2"/>
  <c r="BI175" i="2"/>
  <c r="BH175" i="2"/>
  <c r="BG175" i="2"/>
  <c r="BF175" i="2"/>
  <c r="T175" i="2"/>
  <c r="R175" i="2"/>
  <c r="P175" i="2"/>
  <c r="J175" i="2"/>
  <c r="BE175" i="2" s="1"/>
  <c r="BK174" i="2"/>
  <c r="BI174" i="2"/>
  <c r="BH174" i="2"/>
  <c r="BG174" i="2"/>
  <c r="BF174" i="2"/>
  <c r="T174" i="2"/>
  <c r="R174" i="2"/>
  <c r="P174" i="2"/>
  <c r="J174" i="2"/>
  <c r="BE174" i="2" s="1"/>
  <c r="BK173" i="2"/>
  <c r="BI173" i="2"/>
  <c r="BH173" i="2"/>
  <c r="BG173" i="2"/>
  <c r="BF173" i="2"/>
  <c r="T173" i="2"/>
  <c r="R173" i="2"/>
  <c r="P173" i="2"/>
  <c r="J173" i="2"/>
  <c r="BE173" i="2" s="1"/>
  <c r="BK172" i="2"/>
  <c r="BI172" i="2"/>
  <c r="BH172" i="2"/>
  <c r="BG172" i="2"/>
  <c r="BF172" i="2"/>
  <c r="T172" i="2"/>
  <c r="R172" i="2"/>
  <c r="P172" i="2"/>
  <c r="J172" i="2"/>
  <c r="BE172" i="2" s="1"/>
  <c r="BK171" i="2"/>
  <c r="BI171" i="2"/>
  <c r="BH171" i="2"/>
  <c r="BG171" i="2"/>
  <c r="BF171" i="2"/>
  <c r="T171" i="2"/>
  <c r="R171" i="2"/>
  <c r="P171" i="2"/>
  <c r="J171" i="2"/>
  <c r="BE171" i="2" s="1"/>
  <c r="BK170" i="2"/>
  <c r="BI170" i="2"/>
  <c r="BH170" i="2"/>
  <c r="BG170" i="2"/>
  <c r="BF170" i="2"/>
  <c r="T170" i="2"/>
  <c r="R170" i="2"/>
  <c r="P170" i="2"/>
  <c r="J170" i="2"/>
  <c r="BE170" i="2" s="1"/>
  <c r="BK169" i="2"/>
  <c r="BI169" i="2"/>
  <c r="BH169" i="2"/>
  <c r="BG169" i="2"/>
  <c r="BF169" i="2"/>
  <c r="T169" i="2"/>
  <c r="R169" i="2"/>
  <c r="P169" i="2"/>
  <c r="J169" i="2"/>
  <c r="BE169" i="2" s="1"/>
  <c r="BK168" i="2"/>
  <c r="BI168" i="2"/>
  <c r="BH168" i="2"/>
  <c r="BG168" i="2"/>
  <c r="BF168" i="2"/>
  <c r="T168" i="2"/>
  <c r="R168" i="2"/>
  <c r="P168" i="2"/>
  <c r="J168" i="2"/>
  <c r="BE168" i="2" s="1"/>
  <c r="BK167" i="2"/>
  <c r="BI167" i="2"/>
  <c r="BH167" i="2"/>
  <c r="BG167" i="2"/>
  <c r="BF167" i="2"/>
  <c r="T167" i="2"/>
  <c r="R167" i="2"/>
  <c r="P167" i="2"/>
  <c r="J167" i="2"/>
  <c r="BE167" i="2" s="1"/>
  <c r="BK162" i="2"/>
  <c r="BI162" i="2"/>
  <c r="BH162" i="2"/>
  <c r="BG162" i="2"/>
  <c r="BF162" i="2"/>
  <c r="T162" i="2"/>
  <c r="R162" i="2"/>
  <c r="P162" i="2"/>
  <c r="J162" i="2"/>
  <c r="BE162" i="2" s="1"/>
  <c r="BK158" i="2"/>
  <c r="BI158" i="2"/>
  <c r="BH158" i="2"/>
  <c r="BG158" i="2"/>
  <c r="BF158" i="2"/>
  <c r="T158" i="2"/>
  <c r="R158" i="2"/>
  <c r="P158" i="2"/>
  <c r="J158" i="2"/>
  <c r="BE158" i="2" s="1"/>
  <c r="BK155" i="2"/>
  <c r="BI155" i="2"/>
  <c r="BH155" i="2"/>
  <c r="BG155" i="2"/>
  <c r="BF155" i="2"/>
  <c r="T155" i="2"/>
  <c r="R155" i="2"/>
  <c r="P155" i="2"/>
  <c r="J155" i="2"/>
  <c r="BE155" i="2" s="1"/>
  <c r="BK154" i="2"/>
  <c r="BI154" i="2"/>
  <c r="BH154" i="2"/>
  <c r="BG154" i="2"/>
  <c r="BF154" i="2"/>
  <c r="T154" i="2"/>
  <c r="R154" i="2"/>
  <c r="P154" i="2"/>
  <c r="J154" i="2"/>
  <c r="BE154" i="2" s="1"/>
  <c r="BK153" i="2"/>
  <c r="BI153" i="2"/>
  <c r="BH153" i="2"/>
  <c r="BG153" i="2"/>
  <c r="BF153" i="2"/>
  <c r="T153" i="2"/>
  <c r="R153" i="2"/>
  <c r="P153" i="2"/>
  <c r="J153" i="2"/>
  <c r="BE153" i="2" s="1"/>
  <c r="BK152" i="2"/>
  <c r="BI152" i="2"/>
  <c r="BH152" i="2"/>
  <c r="BG152" i="2"/>
  <c r="BF152" i="2"/>
  <c r="T152" i="2"/>
  <c r="R152" i="2"/>
  <c r="P152" i="2"/>
  <c r="J152" i="2"/>
  <c r="BE152" i="2" s="1"/>
  <c r="BK149" i="2"/>
  <c r="BI149" i="2"/>
  <c r="BH149" i="2"/>
  <c r="BG149" i="2"/>
  <c r="BF149" i="2"/>
  <c r="T149" i="2"/>
  <c r="R149" i="2"/>
  <c r="P149" i="2"/>
  <c r="J149" i="2"/>
  <c r="BE149" i="2" s="1"/>
  <c r="BK142" i="2"/>
  <c r="BI142" i="2"/>
  <c r="BH142" i="2"/>
  <c r="BG142" i="2"/>
  <c r="BF142" i="2"/>
  <c r="T142" i="2"/>
  <c r="R142" i="2"/>
  <c r="P142" i="2"/>
  <c r="J142" i="2"/>
  <c r="BE142" i="2" s="1"/>
  <c r="BK140" i="2"/>
  <c r="BI140" i="2"/>
  <c r="BH140" i="2"/>
  <c r="BG140" i="2"/>
  <c r="BF140" i="2"/>
  <c r="T140" i="2"/>
  <c r="R140" i="2"/>
  <c r="P140" i="2"/>
  <c r="J140" i="2"/>
  <c r="BE140" i="2" s="1"/>
  <c r="BK136" i="2"/>
  <c r="BK135" i="2" s="1"/>
  <c r="J135" i="2" s="1"/>
  <c r="J63" i="2" s="1"/>
  <c r="BI136" i="2"/>
  <c r="BH136" i="2"/>
  <c r="BG136" i="2"/>
  <c r="BF136" i="2"/>
  <c r="T136" i="2"/>
  <c r="T135" i="2" s="1"/>
  <c r="R136" i="2"/>
  <c r="R135" i="2" s="1"/>
  <c r="P136" i="2"/>
  <c r="P135" i="2" s="1"/>
  <c r="J136" i="2"/>
  <c r="BE136" i="2" s="1"/>
  <c r="BK133" i="2"/>
  <c r="BI133" i="2"/>
  <c r="BH133" i="2"/>
  <c r="BG133" i="2"/>
  <c r="BF133" i="2"/>
  <c r="T133" i="2"/>
  <c r="R133" i="2"/>
  <c r="P133" i="2"/>
  <c r="J133" i="2"/>
  <c r="BE133" i="2" s="1"/>
  <c r="BK129" i="2"/>
  <c r="BI129" i="2"/>
  <c r="BH129" i="2"/>
  <c r="BG129" i="2"/>
  <c r="BF129" i="2"/>
  <c r="T129" i="2"/>
  <c r="R129" i="2"/>
  <c r="P129" i="2"/>
  <c r="J129" i="2"/>
  <c r="BE129" i="2" s="1"/>
  <c r="BK127" i="2"/>
  <c r="BI127" i="2"/>
  <c r="BH127" i="2"/>
  <c r="BG127" i="2"/>
  <c r="BF127" i="2"/>
  <c r="T127" i="2"/>
  <c r="R127" i="2"/>
  <c r="P127" i="2"/>
  <c r="J127" i="2"/>
  <c r="BE127" i="2" s="1"/>
  <c r="BK125" i="2"/>
  <c r="BI125" i="2"/>
  <c r="BH125" i="2"/>
  <c r="BG125" i="2"/>
  <c r="BF125" i="2"/>
  <c r="T125" i="2"/>
  <c r="R125" i="2"/>
  <c r="P125" i="2"/>
  <c r="J125" i="2"/>
  <c r="BE125" i="2" s="1"/>
  <c r="BK117" i="2"/>
  <c r="BI117" i="2"/>
  <c r="BH117" i="2"/>
  <c r="BG117" i="2"/>
  <c r="BF117" i="2"/>
  <c r="T117" i="2"/>
  <c r="R117" i="2"/>
  <c r="P117" i="2"/>
  <c r="J117" i="2"/>
  <c r="BE117" i="2" s="1"/>
  <c r="BK113" i="2"/>
  <c r="BI113" i="2"/>
  <c r="BH113" i="2"/>
  <c r="BG113" i="2"/>
  <c r="BF113" i="2"/>
  <c r="T113" i="2"/>
  <c r="R113" i="2"/>
  <c r="P113" i="2"/>
  <c r="J113" i="2"/>
  <c r="BE113" i="2" s="1"/>
  <c r="BK106" i="2"/>
  <c r="BI106" i="2"/>
  <c r="BH106" i="2"/>
  <c r="BG106" i="2"/>
  <c r="BF106" i="2"/>
  <c r="T106" i="2"/>
  <c r="R106" i="2"/>
  <c r="P106" i="2"/>
  <c r="J106" i="2"/>
  <c r="BE106" i="2" s="1"/>
  <c r="BK99" i="2"/>
  <c r="BI99" i="2"/>
  <c r="BH99" i="2"/>
  <c r="BG99" i="2"/>
  <c r="BF99" i="2"/>
  <c r="T99" i="2"/>
  <c r="R99" i="2"/>
  <c r="P99" i="2"/>
  <c r="J99" i="2"/>
  <c r="BE99" i="2" s="1"/>
  <c r="BK97" i="2"/>
  <c r="BI97" i="2"/>
  <c r="BH97" i="2"/>
  <c r="BG97" i="2"/>
  <c r="BF97" i="2"/>
  <c r="T97" i="2"/>
  <c r="R97" i="2"/>
  <c r="P97" i="2"/>
  <c r="J97" i="2"/>
  <c r="BE97" i="2" s="1"/>
  <c r="BK95" i="2"/>
  <c r="BI95" i="2"/>
  <c r="BH95" i="2"/>
  <c r="BG95" i="2"/>
  <c r="BF95" i="2"/>
  <c r="T95" i="2"/>
  <c r="R95" i="2"/>
  <c r="P95" i="2"/>
  <c r="J95" i="2"/>
  <c r="BE95" i="2" s="1"/>
  <c r="BK94" i="2"/>
  <c r="BI94" i="2"/>
  <c r="BH94" i="2"/>
  <c r="BG94" i="2"/>
  <c r="BF94" i="2"/>
  <c r="T94" i="2"/>
  <c r="R94" i="2"/>
  <c r="P94" i="2"/>
  <c r="J94" i="2"/>
  <c r="BE94" i="2" s="1"/>
  <c r="BK93" i="2"/>
  <c r="BI93" i="2"/>
  <c r="BH93" i="2"/>
  <c r="BG93" i="2"/>
  <c r="BF93" i="2"/>
  <c r="T93" i="2"/>
  <c r="R93" i="2"/>
  <c r="P93" i="2"/>
  <c r="J93" i="2"/>
  <c r="BE93" i="2" s="1"/>
  <c r="BK92" i="2"/>
  <c r="BI92" i="2"/>
  <c r="BH92" i="2"/>
  <c r="BG92" i="2"/>
  <c r="BF92" i="2"/>
  <c r="T92" i="2"/>
  <c r="R92" i="2"/>
  <c r="P92" i="2"/>
  <c r="J92" i="2"/>
  <c r="BE92" i="2" s="1"/>
  <c r="BK91" i="2"/>
  <c r="BI91" i="2"/>
  <c r="BH91" i="2"/>
  <c r="BG91" i="2"/>
  <c r="BF91" i="2"/>
  <c r="T91" i="2"/>
  <c r="R91" i="2"/>
  <c r="P91" i="2"/>
  <c r="BE91" i="2"/>
  <c r="J84" i="2"/>
  <c r="F84" i="2"/>
  <c r="F82" i="2"/>
  <c r="E80" i="2"/>
  <c r="J54" i="2"/>
  <c r="F54" i="2"/>
  <c r="F52" i="2"/>
  <c r="E50" i="2"/>
  <c r="J37" i="2"/>
  <c r="J36" i="2"/>
  <c r="AY55" i="1" s="1"/>
  <c r="J35" i="2"/>
  <c r="AX55" i="1" s="1"/>
  <c r="J24" i="2"/>
  <c r="E24" i="2"/>
  <c r="J85" i="2" s="1"/>
  <c r="J23" i="2"/>
  <c r="J18" i="2"/>
  <c r="E18" i="2"/>
  <c r="F85" i="2" s="1"/>
  <c r="J17" i="2"/>
  <c r="J12" i="2"/>
  <c r="J82" i="2" s="1"/>
  <c r="E7" i="2"/>
  <c r="E48" i="2" s="1"/>
  <c r="AS54" i="1"/>
  <c r="AM50" i="1"/>
  <c r="L50" i="1"/>
  <c r="AM49" i="1"/>
  <c r="L49" i="1"/>
  <c r="AM47" i="1"/>
  <c r="L47" i="1"/>
  <c r="L45" i="1"/>
  <c r="L44" i="1"/>
  <c r="BK124" i="3"/>
  <c r="BI124" i="3"/>
  <c r="BH124" i="3"/>
  <c r="BG124" i="3"/>
  <c r="BF124" i="3"/>
  <c r="T124" i="3"/>
  <c r="R124" i="3"/>
  <c r="P124" i="3"/>
  <c r="J124" i="3"/>
  <c r="BE124" i="3" s="1"/>
  <c r="BK122" i="3"/>
  <c r="BI122" i="3"/>
  <c r="BH122" i="3"/>
  <c r="BG122" i="3"/>
  <c r="BF122" i="3"/>
  <c r="T122" i="3"/>
  <c r="R122" i="3"/>
  <c r="P122" i="3"/>
  <c r="J122" i="3"/>
  <c r="BE122" i="3" s="1"/>
  <c r="BK119" i="3"/>
  <c r="BK118" i="3" s="1"/>
  <c r="J118" i="3" s="1"/>
  <c r="J65" i="3" s="1"/>
  <c r="BI119" i="3"/>
  <c r="BH119" i="3"/>
  <c r="BG119" i="3"/>
  <c r="BF119" i="3"/>
  <c r="T119" i="3"/>
  <c r="T118" i="3" s="1"/>
  <c r="R119" i="3"/>
  <c r="R118" i="3" s="1"/>
  <c r="P119" i="3"/>
  <c r="P118" i="3" s="1"/>
  <c r="J119" i="3"/>
  <c r="BE119" i="3" s="1"/>
  <c r="BK116" i="3"/>
  <c r="BK115" i="3" s="1"/>
  <c r="J115" i="3" s="1"/>
  <c r="J64" i="3" s="1"/>
  <c r="BI116" i="3"/>
  <c r="BH116" i="3"/>
  <c r="BG116" i="3"/>
  <c r="BF116" i="3"/>
  <c r="T116" i="3"/>
  <c r="T115" i="3" s="1"/>
  <c r="R116" i="3"/>
  <c r="R115" i="3" s="1"/>
  <c r="P116" i="3"/>
  <c r="P115" i="3" s="1"/>
  <c r="J116" i="3"/>
  <c r="BE116" i="3" s="1"/>
  <c r="BK113" i="3"/>
  <c r="BI113" i="3"/>
  <c r="BH113" i="3"/>
  <c r="BG113" i="3"/>
  <c r="BF113" i="3"/>
  <c r="T113" i="3"/>
  <c r="R113" i="3"/>
  <c r="P113" i="3"/>
  <c r="J113" i="3"/>
  <c r="BE113" i="3" s="1"/>
  <c r="BK111" i="3"/>
  <c r="BI111" i="3"/>
  <c r="BH111" i="3"/>
  <c r="BG111" i="3"/>
  <c r="BF111" i="3"/>
  <c r="T111" i="3"/>
  <c r="R111" i="3"/>
  <c r="P111" i="3"/>
  <c r="J111" i="3"/>
  <c r="BE111" i="3" s="1"/>
  <c r="BK109" i="3"/>
  <c r="BI109" i="3"/>
  <c r="BH109" i="3"/>
  <c r="BG109" i="3"/>
  <c r="BF109" i="3"/>
  <c r="T109" i="3"/>
  <c r="R109" i="3"/>
  <c r="P109" i="3"/>
  <c r="J109" i="3"/>
  <c r="BE109" i="3" s="1"/>
  <c r="BK107" i="3"/>
  <c r="BI107" i="3"/>
  <c r="BH107" i="3"/>
  <c r="BG107" i="3"/>
  <c r="BF107" i="3"/>
  <c r="T107" i="3"/>
  <c r="R107" i="3"/>
  <c r="P107" i="3"/>
  <c r="J107" i="3"/>
  <c r="BE107" i="3" s="1"/>
  <c r="BK104" i="3"/>
  <c r="BI104" i="3"/>
  <c r="BH104" i="3"/>
  <c r="BG104" i="3"/>
  <c r="BF104" i="3"/>
  <c r="T104" i="3"/>
  <c r="R104" i="3"/>
  <c r="P104" i="3"/>
  <c r="J104" i="3"/>
  <c r="BE104" i="3" s="1"/>
  <c r="BK102" i="3"/>
  <c r="BI102" i="3"/>
  <c r="BH102" i="3"/>
  <c r="BG102" i="3"/>
  <c r="BF102" i="3"/>
  <c r="T102" i="3"/>
  <c r="R102" i="3"/>
  <c r="P102" i="3"/>
  <c r="J102" i="3"/>
  <c r="BE102" i="3" s="1"/>
  <c r="BK100" i="3"/>
  <c r="BI100" i="3"/>
  <c r="BH100" i="3"/>
  <c r="BG100" i="3"/>
  <c r="BF100" i="3"/>
  <c r="T100" i="3"/>
  <c r="R100" i="3"/>
  <c r="P100" i="3"/>
  <c r="J100" i="3"/>
  <c r="BE100" i="3" s="1"/>
  <c r="BK98" i="3"/>
  <c r="BI98" i="3"/>
  <c r="BH98" i="3"/>
  <c r="BG98" i="3"/>
  <c r="BF98" i="3"/>
  <c r="T98" i="3"/>
  <c r="R98" i="3"/>
  <c r="P98" i="3"/>
  <c r="J98" i="3"/>
  <c r="BE98" i="3" s="1"/>
  <c r="BK96" i="3"/>
  <c r="BI96" i="3"/>
  <c r="BH96" i="3"/>
  <c r="BG96" i="3"/>
  <c r="BF96" i="3"/>
  <c r="T96" i="3"/>
  <c r="R96" i="3"/>
  <c r="P96" i="3"/>
  <c r="J96" i="3"/>
  <c r="BE96" i="3" s="1"/>
  <c r="BK94" i="3"/>
  <c r="BI94" i="3"/>
  <c r="BH94" i="3"/>
  <c r="BG94" i="3"/>
  <c r="BF94" i="3"/>
  <c r="T94" i="3"/>
  <c r="R94" i="3"/>
  <c r="P94" i="3"/>
  <c r="J94" i="3"/>
  <c r="BE94" i="3" s="1"/>
  <c r="BK91" i="3"/>
  <c r="BI91" i="3"/>
  <c r="BH91" i="3"/>
  <c r="BG91" i="3"/>
  <c r="BF91" i="3"/>
  <c r="T91" i="3"/>
  <c r="R91" i="3"/>
  <c r="P91" i="3"/>
  <c r="J91" i="3"/>
  <c r="BE91" i="3" s="1"/>
  <c r="BK89" i="3"/>
  <c r="BI89" i="3"/>
  <c r="BH89" i="3"/>
  <c r="BG89" i="3"/>
  <c r="BF89" i="3"/>
  <c r="T89" i="3"/>
  <c r="R89" i="3"/>
  <c r="P89" i="3"/>
  <c r="J89" i="3"/>
  <c r="BE89" i="3" s="1"/>
  <c r="J82" i="3"/>
  <c r="F82" i="3"/>
  <c r="F80" i="3"/>
  <c r="E78" i="3"/>
  <c r="J54" i="3"/>
  <c r="F54" i="3"/>
  <c r="F52" i="3"/>
  <c r="E50" i="3"/>
  <c r="J37" i="3"/>
  <c r="J36" i="3"/>
  <c r="AY56" i="1" s="1"/>
  <c r="J35" i="3"/>
  <c r="AX56" i="1" s="1"/>
  <c r="J24" i="3"/>
  <c r="E24" i="3"/>
  <c r="J83" i="3" s="1"/>
  <c r="J23" i="3"/>
  <c r="J18" i="3"/>
  <c r="E18" i="3"/>
  <c r="F83" i="3" s="1"/>
  <c r="J17" i="3"/>
  <c r="J12" i="3"/>
  <c r="J80" i="3" s="1"/>
  <c r="E7" i="3"/>
  <c r="E48" i="3" s="1"/>
  <c r="P264" i="2" l="1"/>
  <c r="R121" i="3"/>
  <c r="P88" i="3"/>
  <c r="T264" i="2"/>
  <c r="BK264" i="2"/>
  <c r="J264" i="2" s="1"/>
  <c r="J68" i="2" s="1"/>
  <c r="BK88" i="3"/>
  <c r="J88" i="3" s="1"/>
  <c r="J61" i="3" s="1"/>
  <c r="R264" i="2"/>
  <c r="P121" i="3"/>
  <c r="R88" i="3"/>
  <c r="P139" i="2"/>
  <c r="P151" i="2"/>
  <c r="R139" i="2"/>
  <c r="BK106" i="3"/>
  <c r="J106" i="3" s="1"/>
  <c r="J63" i="3" s="1"/>
  <c r="R106" i="3"/>
  <c r="T106" i="3"/>
  <c r="BK93" i="3"/>
  <c r="J93" i="3" s="1"/>
  <c r="J62" i="3" s="1"/>
  <c r="F34" i="3"/>
  <c r="BA56" i="1" s="1"/>
  <c r="R90" i="2"/>
  <c r="T121" i="3"/>
  <c r="BK151" i="2"/>
  <c r="J151" i="2" s="1"/>
  <c r="J66" i="2" s="1"/>
  <c r="BK157" i="2"/>
  <c r="J157" i="2" s="1"/>
  <c r="J67" i="2" s="1"/>
  <c r="J52" i="2"/>
  <c r="T88" i="3"/>
  <c r="BK121" i="3"/>
  <c r="J121" i="3" s="1"/>
  <c r="J66" i="3" s="1"/>
  <c r="F55" i="2"/>
  <c r="J52" i="3"/>
  <c r="J55" i="2"/>
  <c r="F34" i="2"/>
  <c r="BA55" i="1" s="1"/>
  <c r="BK124" i="2"/>
  <c r="J124" i="2" s="1"/>
  <c r="J62" i="2" s="1"/>
  <c r="J34" i="3"/>
  <c r="AW56" i="1" s="1"/>
  <c r="T90" i="2"/>
  <c r="F35" i="2"/>
  <c r="BB55" i="1" s="1"/>
  <c r="F35" i="3"/>
  <c r="BB56" i="1" s="1"/>
  <c r="BK90" i="2"/>
  <c r="J90" i="2" s="1"/>
  <c r="J61" i="2" s="1"/>
  <c r="F36" i="2"/>
  <c r="BC55" i="1" s="1"/>
  <c r="J55" i="3"/>
  <c r="F36" i="3"/>
  <c r="BC56" i="1" s="1"/>
  <c r="P157" i="2"/>
  <c r="BK139" i="2"/>
  <c r="R157" i="2"/>
  <c r="P93" i="3"/>
  <c r="P106" i="3"/>
  <c r="P124" i="2"/>
  <c r="T139" i="2"/>
  <c r="R151" i="2"/>
  <c r="T157" i="2"/>
  <c r="R93" i="3"/>
  <c r="F37" i="2"/>
  <c r="BD55" i="1" s="1"/>
  <c r="R124" i="2"/>
  <c r="T151" i="2"/>
  <c r="T93" i="3"/>
  <c r="F37" i="3"/>
  <c r="BD56" i="1" s="1"/>
  <c r="P90" i="2"/>
  <c r="T124" i="2"/>
  <c r="J33" i="3"/>
  <c r="AV56" i="1" s="1"/>
  <c r="F33" i="3"/>
  <c r="AZ56" i="1" s="1"/>
  <c r="F33" i="2"/>
  <c r="AZ55" i="1" s="1"/>
  <c r="J33" i="2"/>
  <c r="AV55" i="1" s="1"/>
  <c r="E76" i="3"/>
  <c r="F55" i="3"/>
  <c r="E78" i="2"/>
  <c r="J34" i="2"/>
  <c r="AW55" i="1" s="1"/>
  <c r="AZ54" i="1" l="1"/>
  <c r="AV54" i="1" s="1"/>
  <c r="BC54" i="1"/>
  <c r="AY54" i="1" s="1"/>
  <c r="R87" i="3"/>
  <c r="R86" i="3" s="1"/>
  <c r="T89" i="2"/>
  <c r="T87" i="3"/>
  <c r="T86" i="3" s="1"/>
  <c r="P138" i="2"/>
  <c r="BD54" i="1"/>
  <c r="W33" i="1" s="1"/>
  <c r="AT56" i="1"/>
  <c r="R138" i="2"/>
  <c r="R89" i="2"/>
  <c r="T138" i="2"/>
  <c r="BB54" i="1"/>
  <c r="W31" i="1" s="1"/>
  <c r="P89" i="2"/>
  <c r="P87" i="3"/>
  <c r="P86" i="3" s="1"/>
  <c r="AU56" i="1" s="1"/>
  <c r="BA54" i="1"/>
  <c r="W30" i="1" s="1"/>
  <c r="BK138" i="2"/>
  <c r="J138" i="2" s="1"/>
  <c r="J64" i="2" s="1"/>
  <c r="BK89" i="2"/>
  <c r="J89" i="2" s="1"/>
  <c r="J60" i="2" s="1"/>
  <c r="J139" i="2"/>
  <c r="J65" i="2" s="1"/>
  <c r="BK87" i="3"/>
  <c r="BK86" i="3" s="1"/>
  <c r="J86" i="3" s="1"/>
  <c r="AT55" i="1"/>
  <c r="T88" i="2" l="1"/>
  <c r="W29" i="1"/>
  <c r="W32" i="1"/>
  <c r="AW54" i="1"/>
  <c r="AK30" i="1" s="1"/>
  <c r="P88" i="2"/>
  <c r="AU55" i="1" s="1"/>
  <c r="AU54" i="1" s="1"/>
  <c r="AX54" i="1"/>
  <c r="R88" i="2"/>
  <c r="BK88" i="2"/>
  <c r="J88" i="2" s="1"/>
  <c r="J30" i="2" s="1"/>
  <c r="J87" i="3"/>
  <c r="J60" i="3" s="1"/>
  <c r="J30" i="3"/>
  <c r="J59" i="3"/>
  <c r="AK29" i="1"/>
  <c r="AT54" i="1" l="1"/>
  <c r="J59" i="2"/>
  <c r="J39" i="2"/>
  <c r="AG55" i="1"/>
  <c r="J39" i="3"/>
  <c r="AG56" i="1"/>
  <c r="AN56" i="1" s="1"/>
  <c r="AG54" i="1" l="1"/>
  <c r="AN55" i="1"/>
  <c r="AN54" i="1" l="1"/>
  <c r="AK26" i="1"/>
  <c r="AK35" i="1" s="1"/>
</calcChain>
</file>

<file path=xl/sharedStrings.xml><?xml version="1.0" encoding="utf-8"?>
<sst xmlns="http://schemas.openxmlformats.org/spreadsheetml/2006/main" count="2331" uniqueCount="565">
  <si>
    <t>&gt;&gt;  skryté sloupce  &lt;&lt;</t>
  </si>
  <si>
    <t>{f7778b69-a0ad-49fd-a21e-bcf1db8e7156}</t>
  </si>
  <si>
    <t>2</t>
  </si>
  <si>
    <t>KRYCÍ LIST SOUPISU PRACÍ</t>
  </si>
  <si>
    <t>v ---  níže se nacházejí doplnkové a pomocné údaje k sestavám  --- v</t>
  </si>
  <si>
    <t>False</t>
  </si>
  <si>
    <t>Stavba:</t>
  </si>
  <si>
    <t>Objekt:</t>
  </si>
  <si>
    <t>VRN - Vedlejší rozpočtové náklady</t>
  </si>
  <si>
    <t>KSO:</t>
  </si>
  <si>
    <t>CC-CZ:</t>
  </si>
  <si>
    <t>Místo:</t>
  </si>
  <si>
    <t>st.p.č. 754 v k.ú. Milevsko</t>
  </si>
  <si>
    <t>Datum:</t>
  </si>
  <si>
    <t>Zadavatel:</t>
  </si>
  <si>
    <t>IČ:</t>
  </si>
  <si>
    <t>00249831</t>
  </si>
  <si>
    <t>Město Milevsko</t>
  </si>
  <si>
    <t>DIČ:</t>
  </si>
  <si>
    <t>Zhotovitel:</t>
  </si>
  <si>
    <t>Projektant:</t>
  </si>
  <si>
    <t>46796720</t>
  </si>
  <si>
    <t>Ing. Jiří Drahota, ČKAIT 0400741</t>
  </si>
  <si>
    <t>Zpracovatel:</t>
  </si>
  <si>
    <t>Poznámka:</t>
  </si>
  <si>
    <t>Soupis prací je sestaven s využitím Cenové soustavy ÚRS. Položky pocházející z této soustavy jsou ve sloupci Cenová soustava označeny popisem CS ÚRS a odpovídající úrovní kalendářního pololetí. Veškeré další informace, které vymezují popis a podmínky použití těchto položek, jsou dostupné na webu podminky.urs.cz. Položky označené jako vlastní jsou specifické tím, že se v databázi cenové soustavy nenacházejí nebo nejsou v projektové dokumentaci dostatečně popsány. Tyto položky byly vytvořeny individuálně pro danou stavbu a jejich ceny jsou odhadní. Dodavatel je povinen ocenit jednotlivé položky tak, aby jejich splnění nevyžadovalo další dodatky. Veškeré skladby zahrnují pomocné prvky a konstrukce, a je odpovědností zhotovitele, aby toto zohlednil v ceně díla. Prvky neuvedené v soupisu prací jsou nedílnou součástí dodávky jednotlivé položky. V případě nejasností při výkladu položky má přednost popis v projektové dokumentaci (PD), protože může jít o alternativní použití za neexistující položku v databázi. Pokud je rozpočet vypracován na základě projektové dokumentace ve stupni pro stavební povolení, je nutné jej dopracovat podle dalšího stupně projektové dokumentace, pokud má sloužit jako podklad pro realizaci díla. Projektová dokumentace pro stavební povolení neobsahuje všechny detaily potřebné pro samotnou realizaci stavby, proto je nezbytné její doplnění v rámci dokumentace pro provádění stavby.</t>
  </si>
  <si>
    <t>Cena bez DPH</t>
  </si>
  <si>
    <t>Základ daně</t>
  </si>
  <si>
    <t>Sazba daně</t>
  </si>
  <si>
    <t>Výše daně</t>
  </si>
  <si>
    <t>DPH</t>
  </si>
  <si>
    <t>základní</t>
  </si>
  <si>
    <t>snížená</t>
  </si>
  <si>
    <t>zákl. přenesená</t>
  </si>
  <si>
    <t>sníž. přenesená</t>
  </si>
  <si>
    <t>nulová</t>
  </si>
  <si>
    <t>Cena s DPH</t>
  </si>
  <si>
    <t>v</t>
  </si>
  <si>
    <t>CZK</t>
  </si>
  <si>
    <t>REKAPITULACE ČLENĚNÍ SOUPISU PRACÍ</t>
  </si>
  <si>
    <t>Kód dílu - Popis</t>
  </si>
  <si>
    <t>Cena celkem [CZK]</t>
  </si>
  <si>
    <t>Náklady stavby celkem</t>
  </si>
  <si>
    <t>-1</t>
  </si>
  <si>
    <t xml:space="preserve">    VRN1 - Průzkumné, zeměměřičské a projektové práce</t>
  </si>
  <si>
    <t xml:space="preserve">    VRN3 - Zařízení staveniště</t>
  </si>
  <si>
    <t xml:space="preserve">    VRN4 - Inženýrská činnost</t>
  </si>
  <si>
    <t xml:space="preserve">    VRN5 - Finanční náklady</t>
  </si>
  <si>
    <t xml:space="preserve">    VRN6 - Územní vlivy</t>
  </si>
  <si>
    <t xml:space="preserve">    VRN9 - Ostatní náklady</t>
  </si>
  <si>
    <t>SOUPIS PRACÍ</t>
  </si>
  <si>
    <t>PČ</t>
  </si>
  <si>
    <t>Typ</t>
  </si>
  <si>
    <t>Kód</t>
  </si>
  <si>
    <t>Popis</t>
  </si>
  <si>
    <t>MJ</t>
  </si>
  <si>
    <t>Množství</t>
  </si>
  <si>
    <t>J.cena [CZK]</t>
  </si>
  <si>
    <t>Cenová soustava</t>
  </si>
  <si>
    <t>J. Nh [h]</t>
  </si>
  <si>
    <t>Nh celkem [h]</t>
  </si>
  <si>
    <t>J. hmotnost [t]</t>
  </si>
  <si>
    <t>Hmotnost celkem [t]</t>
  </si>
  <si>
    <t>J. suť [t]</t>
  </si>
  <si>
    <t>Suť Celkem [t]</t>
  </si>
  <si>
    <t>Náklady soupisu celkem</t>
  </si>
  <si>
    <t>D</t>
  </si>
  <si>
    <t>VRN</t>
  </si>
  <si>
    <t>Vedlejší rozpočtové náklady</t>
  </si>
  <si>
    <t>5</t>
  </si>
  <si>
    <t>0</t>
  </si>
  <si>
    <t>ROZPOCET</t>
  </si>
  <si>
    <t>VRN1</t>
  </si>
  <si>
    <t>Průzkumné, zeměměřičské a projektové práce</t>
  </si>
  <si>
    <t>1</t>
  </si>
  <si>
    <t>K</t>
  </si>
  <si>
    <t>011124000</t>
  </si>
  <si>
    <t>Radonový průzkum</t>
  </si>
  <si>
    <t>…</t>
  </si>
  <si>
    <t>CS ÚRS 2025 02</t>
  </si>
  <si>
    <t>1024</t>
  </si>
  <si>
    <t>1824719360</t>
  </si>
  <si>
    <t>Online PSC</t>
  </si>
  <si>
    <t>https://podminky.urs.cz/item/CS_URS_2025_02/011124000</t>
  </si>
  <si>
    <t>013254000</t>
  </si>
  <si>
    <t>Dokumentace skutečného provedení stavby</t>
  </si>
  <si>
    <t>-703728886</t>
  </si>
  <si>
    <t>https://podminky.urs.cz/item/CS_URS_2025_02/013254000</t>
  </si>
  <si>
    <t>VRN3</t>
  </si>
  <si>
    <t>Zařízení staveniště</t>
  </si>
  <si>
    <t>3</t>
  </si>
  <si>
    <t>031002000</t>
  </si>
  <si>
    <t>Související (přípravné) práce pro zařízení staveniště</t>
  </si>
  <si>
    <t>-1927959495</t>
  </si>
  <si>
    <t>https://podminky.urs.cz/item/CS_URS_2025_02/031002000</t>
  </si>
  <si>
    <t>4</t>
  </si>
  <si>
    <t>032002000</t>
  </si>
  <si>
    <t>Vybavení staveniště</t>
  </si>
  <si>
    <t>1734620096</t>
  </si>
  <si>
    <t>https://podminky.urs.cz/item/CS_URS_2025_02/032002000</t>
  </si>
  <si>
    <t>033002000</t>
  </si>
  <si>
    <t>Připojení a spotřeba energií pro zařízení staveniště</t>
  </si>
  <si>
    <t>2031941280</t>
  </si>
  <si>
    <t>https://podminky.urs.cz/item/CS_URS_2025_02/033002000</t>
  </si>
  <si>
    <t>6</t>
  </si>
  <si>
    <t>033203000</t>
  </si>
  <si>
    <t>Spotřeba energií pro zařízení staveniště</t>
  </si>
  <si>
    <t>-1902769770</t>
  </si>
  <si>
    <t>https://podminky.urs.cz/item/CS_URS_2025_02/033203000</t>
  </si>
  <si>
    <t>7</t>
  </si>
  <si>
    <t>034002000</t>
  </si>
  <si>
    <t>Zabezpečení staveniště</t>
  </si>
  <si>
    <t>-245724578</t>
  </si>
  <si>
    <t>https://podminky.urs.cz/item/CS_URS_2025_02/034002000</t>
  </si>
  <si>
    <t>8</t>
  </si>
  <si>
    <t>039002000</t>
  </si>
  <si>
    <t>Zrušení zařízení staveniště</t>
  </si>
  <si>
    <t>1988991971</t>
  </si>
  <si>
    <t>https://podminky.urs.cz/item/CS_URS_2025_02/039002000</t>
  </si>
  <si>
    <t>VRN4</t>
  </si>
  <si>
    <t>Inženýrská činnost</t>
  </si>
  <si>
    <t>9</t>
  </si>
  <si>
    <t>041203000</t>
  </si>
  <si>
    <t>Technický dozor investora</t>
  </si>
  <si>
    <t>1253293441</t>
  </si>
  <si>
    <t>https://podminky.urs.cz/item/CS_URS_2025_02/041203000</t>
  </si>
  <si>
    <t>10</t>
  </si>
  <si>
    <t>041434000</t>
  </si>
  <si>
    <t>Technik BOZP</t>
  </si>
  <si>
    <t>757796037</t>
  </si>
  <si>
    <t>https://podminky.urs.cz/item/CS_URS_2025_02/041434000</t>
  </si>
  <si>
    <t>11</t>
  </si>
  <si>
    <t>043002000</t>
  </si>
  <si>
    <t>Zkoušky a ostatní měření</t>
  </si>
  <si>
    <t>-4927548</t>
  </si>
  <si>
    <t>https://podminky.urs.cz/item/CS_URS_2025_02/043002000</t>
  </si>
  <si>
    <t>12</t>
  </si>
  <si>
    <t>044002000</t>
  </si>
  <si>
    <t>Revize revize dočasných objektů nebo zařízení staveniště</t>
  </si>
  <si>
    <t>-2108155680</t>
  </si>
  <si>
    <t>https://podminky.urs.cz/item/CS_URS_2025_02/044002000</t>
  </si>
  <si>
    <t>VRN5</t>
  </si>
  <si>
    <t>Finanční náklady</t>
  </si>
  <si>
    <t>13</t>
  </si>
  <si>
    <t>052002000</t>
  </si>
  <si>
    <t>Finanční rezerva</t>
  </si>
  <si>
    <t>1837552367</t>
  </si>
  <si>
    <t>https://podminky.urs.cz/item/CS_URS_2025_02/052002000</t>
  </si>
  <si>
    <t>VRN6</t>
  </si>
  <si>
    <t>Územní vlivy</t>
  </si>
  <si>
    <t>14</t>
  </si>
  <si>
    <t>065002000</t>
  </si>
  <si>
    <t>Mimostaveništní doprava materiálů, výrobků a strojů</t>
  </si>
  <si>
    <t>1935020522</t>
  </si>
  <si>
    <t>https://podminky.urs.cz/item/CS_URS_2025_02/065002000</t>
  </si>
  <si>
    <t>VRN9</t>
  </si>
  <si>
    <t>Ostatní náklady</t>
  </si>
  <si>
    <t>15</t>
  </si>
  <si>
    <t>092103000</t>
  </si>
  <si>
    <t>Náklady na zkušební provoz</t>
  </si>
  <si>
    <t>1336869641</t>
  </si>
  <si>
    <t>https://podminky.urs.cz/item/CS_URS_2025_02/092103000</t>
  </si>
  <si>
    <t>16</t>
  </si>
  <si>
    <t>094103000</t>
  </si>
  <si>
    <t>Náklady na vyklizení objektu</t>
  </si>
  <si>
    <t>-25831211</t>
  </si>
  <si>
    <t>https://podminky.urs.cz/item/CS_URS_2025_02/094103000</t>
  </si>
  <si>
    <t>Export Komplet</t>
  </si>
  <si>
    <t>VZ</t>
  </si>
  <si>
    <t>2.0</t>
  </si>
  <si>
    <t>{ae0feab7-c133-495f-a5bd-ef169140259b}</t>
  </si>
  <si>
    <t>0,01</t>
  </si>
  <si>
    <t>21</t>
  </si>
  <si>
    <t>REKAPITULACE STAVBY</t>
  </si>
  <si>
    <t>0,001</t>
  </si>
  <si>
    <t>Kód:</t>
  </si>
  <si>
    <t>24092025</t>
  </si>
  <si>
    <t>SNÍŽENÍ OBJEMOVÉ AKTIVITY RADONU OBJEKTU MŠ KYTIČKA MILEVSKO</t>
  </si>
  <si>
    <t>26. 9. 2025</t>
  </si>
  <si>
    <t>True</t>
  </si>
  <si>
    <t>REKAPITULACE OBJEKTŮ STAVBY A SOUPISŮ PRACÍ</t>
  </si>
  <si>
    <t>Informatívní údaje z listů zakázek</t>
  </si>
  <si>
    <t>Cena bez DPH [CZK]</t>
  </si>
  <si>
    <t>Cena s DPH [CZK]</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</si>
  <si>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</si>
  <si>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</si>
  <si>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</si>
  <si>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</si>
  <si>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</si>
  <si>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</si>
  <si>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</si>
  <si>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</si>
  <si>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</si>
  <si>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</si>
  <si>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</si>
  <si>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</si>
  <si>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###NOIMPORT###</t>
  </si>
  <si>
    <t>IMPORT</t>
  </si>
  <si>
    <t>{00000000-0000-0000-0000-000000000000}</t>
  </si>
  <si>
    <t>/</t>
  </si>
  <si>
    <t>01</t>
  </si>
  <si>
    <t>Větrání a stavební přípomoce</t>
  </si>
  <si>
    <t>STA</t>
  </si>
  <si>
    <t>{feb58983-f5de-4a97-819a-7304f0ec050c}</t>
  </si>
  <si>
    <t>01 - Větrání a stavební přípomoce</t>
  </si>
  <si>
    <t>HSV - Práce a dodávky HSV</t>
  </si>
  <si>
    <t xml:space="preserve">    9 - Ostatní konstrukce a práce, bourání</t>
  </si>
  <si>
    <t xml:space="preserve">    997 - Přesun sutě</t>
  </si>
  <si>
    <t xml:space="preserve">    998 - Přesun hmot</t>
  </si>
  <si>
    <t>PSV - Práce a dodávky PSV</t>
  </si>
  <si>
    <t xml:space="preserve">    713 - Izolace tepelné</t>
  </si>
  <si>
    <t xml:space="preserve">    741 - Elektroinstalace - silnoproud</t>
  </si>
  <si>
    <t xml:space="preserve">    751 - Vzduchotechnika</t>
  </si>
  <si>
    <t>OST - Ostatní</t>
  </si>
  <si>
    <t>HSV</t>
  </si>
  <si>
    <t>Práce a dodávky HSV</t>
  </si>
  <si>
    <t>Ostatní konstrukce a práce, bourání</t>
  </si>
  <si>
    <t>Pol42</t>
  </si>
  <si>
    <t>Výměna zasklení okna izolačním kaleným dvojsklem s 2 otvory do 250mm</t>
  </si>
  <si>
    <t>kus</t>
  </si>
  <si>
    <t>vlastní</t>
  </si>
  <si>
    <t>-57826935</t>
  </si>
  <si>
    <t>Pol43</t>
  </si>
  <si>
    <t>Utěsnění prostupů stěnami montážní pěnou</t>
  </si>
  <si>
    <t>286005407</t>
  </si>
  <si>
    <t>Pol44</t>
  </si>
  <si>
    <t>Zednické začištění prostupů stěnou</t>
  </si>
  <si>
    <t>185392294</t>
  </si>
  <si>
    <t>Pol45</t>
  </si>
  <si>
    <t>Zaslepení otvorů pr. 60mm v základovám zdivu cementovou maltou</t>
  </si>
  <si>
    <t>1163738145</t>
  </si>
  <si>
    <t>Pol46</t>
  </si>
  <si>
    <t>Utěsnění prostupů stěnami pružnou hydroizolační stěrkou vhodnou pro omezení pronikání radonu a zemní vlhkosti, včetně penetrace, výztužné vložky a zapravení okolí prostupu</t>
  </si>
  <si>
    <t>soubor</t>
  </si>
  <si>
    <t>1883537121</t>
  </si>
  <si>
    <t>P</t>
  </si>
  <si>
    <t>Poznámka k položce:
Popis systému – úprava prostupů a aplikace hydroizolace:
1. Očištění podkladu a odstranění nesoudržných částí v okolí prostupu.
2. Lokální oprava podkladu nebo omítky dle skutečného stavu.
3. Aplikace penetračního nátěru dle technologického předpisu výrobce.
4. Nanesení první vrstvy pružné hydroizolační stěrky vhodné pro omezení pronikání radonu a zemní vlhkosti.
5. Vložení výztužné tkaniny do čerstvé vrstvy, je-li to požadováno technologickým předpisem výrobce.
6. Po technologické přestávce nanesení druhé vrstvy stěrky.
7. Důkladné utěsnění prostupu a návazností konstrukcí.</t>
  </si>
  <si>
    <t>Pol47</t>
  </si>
  <si>
    <t>Výměna stávajících podlahových vpustí za nové bezvodné</t>
  </si>
  <si>
    <t>-1608344843</t>
  </si>
  <si>
    <t>Poznámka k položce:_x000D_
Popis systému – výměna podlahových vpustí:_x000D_
- 
Materiál: bezvodé vpusti (suché zápachové uzávěrky); doplňkový materiál – tvarovky, trubky, těsnění, beton, hydroizolace._x000D_
Práce: vybourání stávajících vpustí; instalace nových vpustí do podlahy a napojení na kanalizaci; zalití betonem; finální úprava podlahy v okolí prostupů.</t>
  </si>
  <si>
    <t>949101111</t>
  </si>
  <si>
    <t>Lešení pomocné pracovní pro objekty pozemních staveb pro zatížení do 150 kg/m2, o výšce lešeňové podlahy do 1,9 m</t>
  </si>
  <si>
    <t>m2</t>
  </si>
  <si>
    <t>1139455639</t>
  </si>
  <si>
    <t>https://podminky.urs.cz/item/CS_URS_2025_02/949101111</t>
  </si>
  <si>
    <t>VV</t>
  </si>
  <si>
    <t>1.PP</t>
  </si>
  <si>
    <t>64,72</t>
  </si>
  <si>
    <t>1.NP</t>
  </si>
  <si>
    <t>778,16</t>
  </si>
  <si>
    <t>Součet</t>
  </si>
  <si>
    <t>977151124</t>
  </si>
  <si>
    <t>Jádrové vrty diamantovými korunkami do stavebních materiálů (železobetonu, betonu, cihel, obkladů, dlažeb, kamene) průměru přes 150 do 180 mm</t>
  </si>
  <si>
    <t>m</t>
  </si>
  <si>
    <t>1172866449</t>
  </si>
  <si>
    <t>https://podminky.urs.cz/item/CS_URS_2025_02/977151124</t>
  </si>
  <si>
    <t>0,075+0,45+0,1+0,075+0,45</t>
  </si>
  <si>
    <t>0,15*3+0,15*2+0,15+0,4*2+0,3+0,15*3+0,15+0,15+0,15*2+0,15*3</t>
  </si>
  <si>
    <t>977151125</t>
  </si>
  <si>
    <t>Jádrové vrty diamantovými korunkami do stavebních materiálů (železobetonu, betonu, cihel, obkladů, dlažeb, kamene) průměru přes 180 do 200 mm</t>
  </si>
  <si>
    <t>6722128</t>
  </si>
  <si>
    <t>https://podminky.urs.cz/item/CS_URS_2025_02/977151125</t>
  </si>
  <si>
    <t>0,45</t>
  </si>
  <si>
    <t>977151127</t>
  </si>
  <si>
    <t>Jádrové vrty diamantovými korunkami do stavebních materiálů (železobetonu, betonu, cihel, obkladů, dlažeb, kamene) průměru přes 225 do 250 mm</t>
  </si>
  <si>
    <t>-336575555</t>
  </si>
  <si>
    <t>https://podminky.urs.cz/item/CS_URS_2025_02/977151127</t>
  </si>
  <si>
    <t>2*0,45</t>
  </si>
  <si>
    <t>0,38+0,45*2+0,45*2</t>
  </si>
  <si>
    <t>997</t>
  </si>
  <si>
    <t>Přesun sutě</t>
  </si>
  <si>
    <t>997013211</t>
  </si>
  <si>
    <t>Vnitrostaveništní doprava suti a vybouraných hmot vodorovně do 50 m s naložením ručně pro budovy a haly výšky do 6 m</t>
  </si>
  <si>
    <t>t</t>
  </si>
  <si>
    <t>-1022927442</t>
  </si>
  <si>
    <t>https://podminky.urs.cz/item/CS_URS_2025_02/997013211</t>
  </si>
  <si>
    <t>997013501</t>
  </si>
  <si>
    <t>Odvoz suti a vybouraných hmot na skládku nebo meziskládku se složením, na vzdálenost do 1 km</t>
  </si>
  <si>
    <t>-1006068054</t>
  </si>
  <si>
    <t>https://podminky.urs.cz/item/CS_URS_2025_02/997013501</t>
  </si>
  <si>
    <t>997013509</t>
  </si>
  <si>
    <t>Odvoz suti a vybouraných hmot na skládku nebo meziskládku se složením, na vzdálenost Příplatek k ceně za každý další započatý 1 km přes 1 km</t>
  </si>
  <si>
    <t>397649911</t>
  </si>
  <si>
    <t>https://podminky.urs.cz/item/CS_URS_2025_02/997013509</t>
  </si>
  <si>
    <t>Poznámka k položce:_x000D_
Do 20km od stavby.</t>
  </si>
  <si>
    <t>3,42*19</t>
  </si>
  <si>
    <t>997013635</t>
  </si>
  <si>
    <t>Poplatek za uložení stavebního odpadu na skládce (skládkovné) komunálního zatříděného do Katalogu odpadů pod kódem 20 03 01</t>
  </si>
  <si>
    <t>1673472973</t>
  </si>
  <si>
    <t>https://podminky.urs.cz/item/CS_URS_2025_02/997013635</t>
  </si>
  <si>
    <t>998</t>
  </si>
  <si>
    <t>Přesun hmot</t>
  </si>
  <si>
    <t>998018001</t>
  </si>
  <si>
    <t>Přesun hmot pro budovy občanské výstavby, bydlení, výrobu a služby ruční (bez užití mechanizace) vodorovná dopravní vzdálenost do 100 m pro budovy s jakoukoliv nosnou konstrukcí výšky do 6 m</t>
  </si>
  <si>
    <t>1269135289</t>
  </si>
  <si>
    <t>https://podminky.urs.cz/item/CS_URS_2025_02/998018001</t>
  </si>
  <si>
    <t>PSV</t>
  </si>
  <si>
    <t>Práce a dodávky PSV</t>
  </si>
  <si>
    <t>713</t>
  </si>
  <si>
    <t>Izolace tepelné</t>
  </si>
  <si>
    <t>713411141</t>
  </si>
  <si>
    <t>Montáž izolace tepelné potrubí a ohybů pásy nebo rohožemi s povrchovou úpravou hliníkovou fólií připevněnými samolepící hliníkovou páskou potrubí jednovrstvá</t>
  </si>
  <si>
    <t>433897640</t>
  </si>
  <si>
    <t>https://podminky.urs.cz/item/CS_URS_2025_02/713411141</t>
  </si>
  <si>
    <t>17</t>
  </si>
  <si>
    <t>M</t>
  </si>
  <si>
    <t>63150986</t>
  </si>
  <si>
    <t>rohož izolační z minerální vlny lamelová s Al fólií 25-40kg/m3 tl 100mm</t>
  </si>
  <si>
    <t>32</t>
  </si>
  <si>
    <t>1867679036</t>
  </si>
  <si>
    <t>Kruhové spirálně vinuté pozinkované potrubí k větrací jednotce DN 250</t>
  </si>
  <si>
    <t>(3,0*8)*0,785</t>
  </si>
  <si>
    <t>Kruhové spirálně vinuté pozinkované potrubí k větrací jednotce DN 200</t>
  </si>
  <si>
    <t>(3,0*10)*0,628</t>
  </si>
  <si>
    <t>37,68*1,05 'Přepočtené koeficientem množství</t>
  </si>
  <si>
    <t>18</t>
  </si>
  <si>
    <t>998713121</t>
  </si>
  <si>
    <t>Přesun hmot pro izolace tepelné stanovený z hmotnosti přesunovaného materiálu vodorovná dopravní vzdálenost do 50 m ruční (bez užití mechanizace) v objektech výšky do 6 m</t>
  </si>
  <si>
    <t>-658103882</t>
  </si>
  <si>
    <t>https://podminky.urs.cz/item/CS_URS_2025_02/998713121</t>
  </si>
  <si>
    <t>741</t>
  </si>
  <si>
    <t>Elektroinstalace - silnoproud</t>
  </si>
  <si>
    <t>19</t>
  </si>
  <si>
    <t>Pol49</t>
  </si>
  <si>
    <t>Zřízení nových zásuvek NN pro napojení jednotek, kabelové vedení délky do 5m</t>
  </si>
  <si>
    <t>-1081270242</t>
  </si>
  <si>
    <t>20</t>
  </si>
  <si>
    <t>Pol50</t>
  </si>
  <si>
    <t>Zřízení nového přívodu NN pro napojení ventilátoru, kabelové vedení délky do 5m</t>
  </si>
  <si>
    <t>-96141083</t>
  </si>
  <si>
    <t>Pol48</t>
  </si>
  <si>
    <t>Posunutí stropních svítidel</t>
  </si>
  <si>
    <t>-843089699</t>
  </si>
  <si>
    <t>22</t>
  </si>
  <si>
    <t>998741121</t>
  </si>
  <si>
    <t>Přesun hmot pro silnoproud stanovený z hmotnosti přesunovaného materiálu vodorovná dopravní vzdálenost do 50 m ruční (bez užití mechanizace) v objektech výšky do 6 m</t>
  </si>
  <si>
    <t>700417604</t>
  </si>
  <si>
    <t>https://podminky.urs.cz/item/CS_URS_2025_02/998741121</t>
  </si>
  <si>
    <t>751</t>
  </si>
  <si>
    <t>Vzduchotechnika</t>
  </si>
  <si>
    <t>23</t>
  </si>
  <si>
    <t>Pol9</t>
  </si>
  <si>
    <t>Textilní distribuční prvek přímý 400/200 mm včetně závěsného systému a spojovacích prvků</t>
  </si>
  <si>
    <t>-1595862678</t>
  </si>
  <si>
    <t>"Z3"3+8,5+2,7+3,2</t>
  </si>
  <si>
    <t>"Z6"5,8+9,8+2,8+9</t>
  </si>
  <si>
    <t>24</t>
  </si>
  <si>
    <t>Pol10</t>
  </si>
  <si>
    <t>Textilní distribuční prvek přímý 300/150 mm včetně závěsného systému a spojovacích prvků</t>
  </si>
  <si>
    <t>157352631</t>
  </si>
  <si>
    <t>"Z1"2,4+6,9+2,5</t>
  </si>
  <si>
    <t>"Z5"3+6,9+2,5</t>
  </si>
  <si>
    <t>"Z7"3,5+5+3,6</t>
  </si>
  <si>
    <t>25</t>
  </si>
  <si>
    <t>Pol11</t>
  </si>
  <si>
    <t>Textilní distribuční prvek rohový 400/200 mm včetně závěsného systému a spojovacích prvků</t>
  </si>
  <si>
    <t>434594803</t>
  </si>
  <si>
    <t>26</t>
  </si>
  <si>
    <t>Pol12</t>
  </si>
  <si>
    <t>Textilní distribuční prvek rohový 300/150 mm včetně závěsného systému a spojovacích prvků</t>
  </si>
  <si>
    <t>-1502284427</t>
  </si>
  <si>
    <t>27</t>
  </si>
  <si>
    <t>Pol13</t>
  </si>
  <si>
    <t>Textilní přechodový prvek 400 mm na kruhové spirálně vinuté pozinkované potrubí</t>
  </si>
  <si>
    <t>940327089</t>
  </si>
  <si>
    <t>28</t>
  </si>
  <si>
    <t>Pol14</t>
  </si>
  <si>
    <t>Textilní přechodový prvek 300 mm na kruhové spirálně vinuté pozinkované potrubí</t>
  </si>
  <si>
    <t>843488528</t>
  </si>
  <si>
    <t>29</t>
  </si>
  <si>
    <t>Pol15</t>
  </si>
  <si>
    <t>Přechodový prvek k jednotce 800</t>
  </si>
  <si>
    <t>-437868776</t>
  </si>
  <si>
    <t>30</t>
  </si>
  <si>
    <t>Pol16</t>
  </si>
  <si>
    <t>Svislé propojení s jednotkou 800</t>
  </si>
  <si>
    <t>-1740193903</t>
  </si>
  <si>
    <t>31</t>
  </si>
  <si>
    <t>Pol17</t>
  </si>
  <si>
    <t>Přechodový prvek k jednotce 400</t>
  </si>
  <si>
    <t>-1110356948</t>
  </si>
  <si>
    <t>Pol18</t>
  </si>
  <si>
    <t>Svislé propojení s jednotkou 400</t>
  </si>
  <si>
    <t>1872151460</t>
  </si>
  <si>
    <t>33</t>
  </si>
  <si>
    <t>751111271</t>
  </si>
  <si>
    <t>Montáž ventilátoru axiálního středotlakého potrubního základního, průměru do 200 mm</t>
  </si>
  <si>
    <t>1039076697</t>
  </si>
  <si>
    <t>https://podminky.urs.cz/item/CS_URS_2025_02/751111271</t>
  </si>
  <si>
    <t>34</t>
  </si>
  <si>
    <t>Pol39</t>
  </si>
  <si>
    <t>potrubní EC ventilátor 400m3/h</t>
  </si>
  <si>
    <t>80</t>
  </si>
  <si>
    <t>35</t>
  </si>
  <si>
    <t>751322012</t>
  </si>
  <si>
    <t>Montáž talířových ventilů, anemostatů, dýz talířového ventilu, průměru přes 100 do 200 mm</t>
  </si>
  <si>
    <t>-1895157034</t>
  </si>
  <si>
    <t>https://podminky.urs.cz/item/CS_URS_2025_02/751322012</t>
  </si>
  <si>
    <t>36</t>
  </si>
  <si>
    <t>42972208</t>
  </si>
  <si>
    <t>ventil talířový pro přívod vzduchu kovový D 150mm</t>
  </si>
  <si>
    <t>1424274728</t>
  </si>
  <si>
    <t>37</t>
  </si>
  <si>
    <t>42972210</t>
  </si>
  <si>
    <t>ventil talířový pro přívod vzduchu kovový D 200mm</t>
  </si>
  <si>
    <t>1236537116</t>
  </si>
  <si>
    <t>38</t>
  </si>
  <si>
    <t>42972214</t>
  </si>
  <si>
    <t>ventil talířový pro odvod vzduchu kovový D 150mm</t>
  </si>
  <si>
    <t>-1288840231</t>
  </si>
  <si>
    <t>39</t>
  </si>
  <si>
    <t>42972216</t>
  </si>
  <si>
    <t>ventil talířový pro odvod vzduchu kovový D 200mm</t>
  </si>
  <si>
    <t>-89528240</t>
  </si>
  <si>
    <t>40</t>
  </si>
  <si>
    <t>751344112</t>
  </si>
  <si>
    <t>Montáž tlumičů hluku pro kruhové potrubí, průměru přes 100 do 200 mm</t>
  </si>
  <si>
    <t>-1115102615</t>
  </si>
  <si>
    <t>https://podminky.urs.cz/item/CS_URS_2025_02/751344112</t>
  </si>
  <si>
    <t>41</t>
  </si>
  <si>
    <t>Pol31</t>
  </si>
  <si>
    <t>tlumič hluku 200/25mm, dl. 750mm</t>
  </si>
  <si>
    <t>62</t>
  </si>
  <si>
    <t>42</t>
  </si>
  <si>
    <t>751344113</t>
  </si>
  <si>
    <t>Montáž tlumičů hluku pro kruhové potrubí, průměru přes 200 do 300 mm</t>
  </si>
  <si>
    <t>-165871682</t>
  </si>
  <si>
    <t>https://podminky.urs.cz/item/CS_URS_2025_02/751344113</t>
  </si>
  <si>
    <t>43</t>
  </si>
  <si>
    <t>Pol32</t>
  </si>
  <si>
    <t>tlumič hluku 250/25mm, dl. 750mm</t>
  </si>
  <si>
    <t>64</t>
  </si>
  <si>
    <t>44</t>
  </si>
  <si>
    <t>751398031</t>
  </si>
  <si>
    <t>Montáž ostatních zařízení ventilační mřížky do dveří nebo desek průřezu do 0,040 m2</t>
  </si>
  <si>
    <t>-1610963250</t>
  </si>
  <si>
    <t>https://podminky.urs.cz/item/CS_URS_2025_02/751398031</t>
  </si>
  <si>
    <t>45</t>
  </si>
  <si>
    <t>Pol33</t>
  </si>
  <si>
    <t>kovová ventilační do dveří 476/80mm oboustranná</t>
  </si>
  <si>
    <t>66</t>
  </si>
  <si>
    <t>46</t>
  </si>
  <si>
    <t>751398041</t>
  </si>
  <si>
    <t>Montáž ostatních zařízení protidešťové žaluzie nebo žaluziové klapky na kruhové potrubí, průměru do 300 mm</t>
  </si>
  <si>
    <t>-1013316224</t>
  </si>
  <si>
    <t>https://podminky.urs.cz/item/CS_URS_2025_02/751398041</t>
  </si>
  <si>
    <t>47</t>
  </si>
  <si>
    <t>Pol4</t>
  </si>
  <si>
    <t>sdružená venkovní žaluzie pro 800</t>
  </si>
  <si>
    <t>48</t>
  </si>
  <si>
    <t>Pol5</t>
  </si>
  <si>
    <t>sdružená venkovní žaluzie pro 400</t>
  </si>
  <si>
    <t>49</t>
  </si>
  <si>
    <t>751510042</t>
  </si>
  <si>
    <t>Vzduchotechnické potrubí z pozinkovaného plechu kruhové, trouba spirálně vinutá bez příruby, průměru přes 100 do 200 mm</t>
  </si>
  <si>
    <t>1375079470</t>
  </si>
  <si>
    <t>https://podminky.urs.cz/item/CS_URS_2025_02/751510042</t>
  </si>
  <si>
    <t>Rozvody a distribuční prvky z kruhového spirálně vinutého pozinkovaného potrubí</t>
  </si>
  <si>
    <t>DN160</t>
  </si>
  <si>
    <t>"1np vodorovně"3,6+2,9+28+4,4+1,3+1,5</t>
  </si>
  <si>
    <t>"1np prostupy"19*0,5</t>
  </si>
  <si>
    <t>"1np svisle"4*3+1*2</t>
  </si>
  <si>
    <t>"1pp vodorovně"1+4+6+3,5</t>
  </si>
  <si>
    <t>"1 pp prostupy"5*0,5</t>
  </si>
  <si>
    <t>"1pp svisle"1*3</t>
  </si>
  <si>
    <t>Mezisoučet</t>
  </si>
  <si>
    <t>DN200</t>
  </si>
  <si>
    <t>"1np vodorovně"2,2+1,5+4+2,2+4,8+1,5+2+5,2</t>
  </si>
  <si>
    <t>"1np svisle"8*1,5*2</t>
  </si>
  <si>
    <t>"1pp vodorovně"3,5+1,5</t>
  </si>
  <si>
    <t>"1pp svisle"2*1,5</t>
  </si>
  <si>
    <t>Odvětrání podzákladí - stoupací potrubí z kruhového spirálně vinutého pozinkovaného potrubí s ventilátorem</t>
  </si>
  <si>
    <t>5,5</t>
  </si>
  <si>
    <t>Propojení jednotky 400 s exteriérem</t>
  </si>
  <si>
    <t>3,0*10"DN200</t>
  </si>
  <si>
    <t>50</t>
  </si>
  <si>
    <t>751510043</t>
  </si>
  <si>
    <t>Vzduchotechnické potrubí z pozinkovaného plechu kruhové, trouba spirálně vinutá bez příruby, průměru přes 200 do 300 mm</t>
  </si>
  <si>
    <t>-1199781187</t>
  </si>
  <si>
    <t>https://podminky.urs.cz/item/CS_URS_2025_02/751510043</t>
  </si>
  <si>
    <t>Propojení jednotky 800 s exteriérem</t>
  </si>
  <si>
    <t>3,0*8"DN250</t>
  </si>
  <si>
    <t>51</t>
  </si>
  <si>
    <t>751511182</t>
  </si>
  <si>
    <t>Montáž potrubí plechového skupiny I kruhového bez příruby tloušťky plechu 0,6 mm, průměru přes 100 do 200 mm</t>
  </si>
  <si>
    <t>93115351</t>
  </si>
  <si>
    <t>https://podminky.urs.cz/item/CS_URS_2025_02/751511182</t>
  </si>
  <si>
    <t>52</t>
  </si>
  <si>
    <t>42981099</t>
  </si>
  <si>
    <t>trouba spirálně vinutá Pz D 160mm, l=3000mm</t>
  </si>
  <si>
    <t>-680310551</t>
  </si>
  <si>
    <t>Prostupy</t>
  </si>
  <si>
    <t>0,2*20"tl. prostupu*počet prostupů</t>
  </si>
  <si>
    <t>4*1,2 'Přepočtené koeficientem množství</t>
  </si>
  <si>
    <t>53</t>
  </si>
  <si>
    <t>42981015</t>
  </si>
  <si>
    <t>trouba spirálně vinutá Pz D 200mm, l=3000mm</t>
  </si>
  <si>
    <t>-712159125</t>
  </si>
  <si>
    <t>0,5*15"tl. prostupu*počet prostupů</t>
  </si>
  <si>
    <t>7,5*1,2 'Přepočtené koeficientem množství</t>
  </si>
  <si>
    <t>54</t>
  </si>
  <si>
    <t>751514776</t>
  </si>
  <si>
    <t>Montáž protidešťové stříšky nebo výfukové hlavice do plechového potrubí kruhové bez příruby, průměru přes 100 do 200 mm</t>
  </si>
  <si>
    <t>-1647001008</t>
  </si>
  <si>
    <t>https://podminky.urs.cz/item/CS_URS_2025_02/751514776</t>
  </si>
  <si>
    <t>55</t>
  </si>
  <si>
    <t>42981267</t>
  </si>
  <si>
    <t>výfuková hlavice Pz D 200mm</t>
  </si>
  <si>
    <t>-1928292100</t>
  </si>
  <si>
    <t>56</t>
  </si>
  <si>
    <t>751572102</t>
  </si>
  <si>
    <t>Závěs kruhového potrubí pomocí objímky, kotvené do betonu průměru potrubí přes 100 do 200 mm</t>
  </si>
  <si>
    <t>-1150643262</t>
  </si>
  <si>
    <t>https://podminky.urs.cz/item/CS_URS_2025_02/751572102</t>
  </si>
  <si>
    <t>57</t>
  </si>
  <si>
    <t>751572103</t>
  </si>
  <si>
    <t>Závěs kruhového potrubí pomocí objímky, kotvené do betonu průměru potrubí přes 200 do 300 mm</t>
  </si>
  <si>
    <t>-1424237619</t>
  </si>
  <si>
    <t>https://podminky.urs.cz/item/CS_URS_2025_02/751572103</t>
  </si>
  <si>
    <t>58</t>
  </si>
  <si>
    <t>751611153</t>
  </si>
  <si>
    <t>Montáž vzduchotechnické jednotky s rekuperací tepla lokální nástěnné s výměnou vzduchu přes 200 do 500 m3/h</t>
  </si>
  <si>
    <t>-2088973412</t>
  </si>
  <si>
    <t>https://podminky.urs.cz/item/CS_URS_2025_02/751611153</t>
  </si>
  <si>
    <t>59</t>
  </si>
  <si>
    <t>Pol2</t>
  </si>
  <si>
    <t>Lokální větrací jednotka s rekuperací tepla pro protiradonové opatření, projektovaný provozní bod min. přívod 338 m3/h, odtah 302 m3/h, přetlakový provoz, provedení levé</t>
  </si>
  <si>
    <t>Poznámka k položce:
Lokální větrací jednotka s rekuperací tepla pro protiradonové opatření.
Minimální technické požadavky:
- projektovaný provozní bod min. přívod 338 m3/h, odtah 302 m3/h,
- provoz v mírně přetlakovém režimu dle PD,
- dostatečný externí tlak pro překonání tlakových ztrát navržené potrubní sítě,
- plynulá regulace výkonu ventilátorů,
- automatické udržování požadovaného průtoku při změnách tlakových ztrát,
- možnost integrace do systému měření objemové aktivity radonu a monitoringu,
- kompatibilita s navrženým systémem rozvodů, regulace a s dispozičními podmínkami stavby.
Zadavatel připouští rovnocenné řešení; rovnocennost dodavatel prokáže technickou dokumentací výrobce.</t>
  </si>
  <si>
    <t>60</t>
  </si>
  <si>
    <t>Pol3</t>
  </si>
  <si>
    <t>Lokální větrací jednotka s rekuperací tepla pro protiradonové opatření, projektovaný provozní bod min. přívod 338 m3/h, odtah 302 m3/h, přetlakový provoz, provedení pravé</t>
  </si>
  <si>
    <t>61</t>
  </si>
  <si>
    <t>751611164</t>
  </si>
  <si>
    <t>Montáž vzduchotechnické jednotky s rekuperací tepla lokální stojaté s výměnou vzduchu přes 500 do 1000 m3/h</t>
  </si>
  <si>
    <t>491889188</t>
  </si>
  <si>
    <t>https://podminky.urs.cz/item/CS_URS_2025_02/751611164</t>
  </si>
  <si>
    <t>Pol1</t>
  </si>
  <si>
    <t>Lokální větrací jednotka s rekuperací tepla pro protiradonové opatření, projektovaný provozní bod min. přívod 677 m3/h, odtah 604 m3/h, přetlakový provoz</t>
  </si>
  <si>
    <t>Poznámka k položce:
Lokální větrací jednotka s rekuperací tepla pro protiradonové opatření.
Minimální technické požadavky:
- projektovaný provozní bod min. přívod 677 m3/h, odtah 604 m3/h,
- provoz v mírně přetlakovém režimu dle PD,
- dostatečný externí tlak pro překonání tlakových ztrát navržené potrubní sítě,
- plynulá regulace výkonu ventilátorů,
- automatické udržování požadovaného průtoku při změnách tlakových ztrát,
- možnost integrace do systému měření objemové aktivity radonu a monitoringu,
- kompatibilita s navrženým systémem rozvodů, regulace a s dispozičními podmínkami stavby.
Zadavatel připouští rovnocenné řešení; rovnocennost dodavatel prokáže technickou dokumentací výrobce.</t>
  </si>
  <si>
    <t>63</t>
  </si>
  <si>
    <t>751R01</t>
  </si>
  <si>
    <t>Radonová sonda k větrací jednotce</t>
  </si>
  <si>
    <t>2073553566</t>
  </si>
  <si>
    <t>751691111</t>
  </si>
  <si>
    <t>Zaregulování systému vzduchotechnického zařízení za 1 koncový (distribuční) prvek</t>
  </si>
  <si>
    <t>887843463</t>
  </si>
  <si>
    <t>https://podminky.urs.cz/item/CS_URS_2025_02/751691111</t>
  </si>
  <si>
    <t>19+14+9</t>
  </si>
  <si>
    <t>65</t>
  </si>
  <si>
    <t>998751121</t>
  </si>
  <si>
    <t>Přesun hmot pro vzduchotechniku stanovený z hmotnosti přesunovaného materiálu vodorovná dopravní vzdálenost do 100 m ruční (bez užití mechanizace) v objektech výšky do 12 m</t>
  </si>
  <si>
    <t>-599845518</t>
  </si>
  <si>
    <t>https://podminky.urs.cz/item/CS_URS_2025_02/998751121</t>
  </si>
  <si>
    <t>OST</t>
  </si>
  <si>
    <t>Ostatní</t>
  </si>
  <si>
    <t>Pol51</t>
  </si>
  <si>
    <t>Nastavení systému</t>
  </si>
  <si>
    <t>262144</t>
  </si>
  <si>
    <t>-1863432081</t>
  </si>
  <si>
    <t>67</t>
  </si>
  <si>
    <t>Pol52</t>
  </si>
  <si>
    <t>Zaškolení obsluhy</t>
  </si>
  <si>
    <t>228598392</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</si>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</sst>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yyyy"/>
    <numFmt numFmtId="165" formatCode="#,##0.00000"/>
    <numFmt numFmtId="166" formatCode="#,##0.00%"/>
    <numFmt numFmtId="167" formatCode="#,##0.000"/>
    <numFmt numFmtId="168" formatCode="#,##0.00;\-#,##0.00;;@"/>
  </numFmts>
  <fonts count="39" x14ac:knownFonts="1">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color rgb="FFFFFFFF"/>
      <name val="Arial CE"/>
    </font>
    <font>
      <sz val="8"/>
      <color rgb="FF3366FF"/>
      <name val="Arial CE"/>
    </font>
    <font>
      <b/>
      <sz val="14"/>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amily val="1"/>
      <charset val="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sz val="7"/>
      <color rgb="FF979797"/>
      <name val="Arial CE"/>
    </font>
    <font>
      <i/>
      <u/>
      <sz val="7"/>
      <color rgb="FF979797"/>
      <name val="Calibri"/>
      <family val="2"/>
      <charset val="238"/>
      <scheme val="minor"/>
    </font>
    <font>
      <i/>
      <sz val="9"/>
      <color rgb="FF0000FF"/>
      <name val="Arial CE"/>
    </font>
    <font>
      <i/>
      <sz val="8"/>
      <color rgb="FF0000FF"/>
      <name val="Arial CE"/>
    </font>
    <font>
      <u/>
      <sz val="11"/>
      <color theme="10"/>
      <name val="Calibri"/>
      <family val="2"/>
      <charset val="238"/>
      <scheme val="minor"/>
    </font>
  </fonts>
  <fills count="5">
    <fill>
      <patternFill patternType="none"/>
    </fill>
    <fill>
      <patternFill patternType="gray125"/>
    </fill>
    <fill>
      <patternFill patternType="solid">
        <fgColor rgb="FFC0C0C0"/>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8" fillId="0" borderId="0"/>
  </cellStyleXfs>
  <cellXfs count="243">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Alignment="1">
      <alignment horizontal="left" vertical="center"/>
    </xf>
    <xf numFmtId="0" fontId="0" fillId="0" borderId="3" xfId="0" applyBorder="1"/>
    <xf numFmtId="0" fontId="0" fillId="0" borderId="3" xfId="0" applyBorder="1" applyAlignment="1">
      <alignment vertical="center"/>
    </xf>
    <xf numFmtId="0" fontId="1" fillId="0" borderId="3" xfId="0" applyFont="1"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0" fillId="0" borderId="12" xfId="0" applyBorder="1" applyAlignment="1">
      <alignment vertical="center"/>
    </xf>
    <xf numFmtId="0" fontId="0" fillId="0" borderId="15" xfId="0" applyBorder="1" applyAlignment="1">
      <alignment vertical="center"/>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0" fillId="0" borderId="11" xfId="0" applyBorder="1" applyAlignment="1">
      <alignment vertical="center"/>
    </xf>
    <xf numFmtId="0" fontId="4" fillId="0" borderId="3" xfId="0" applyFont="1" applyBorder="1" applyAlignment="1">
      <alignment vertical="center"/>
    </xf>
    <xf numFmtId="165" fontId="18" fillId="0" borderId="0" xfId="0" applyNumberFormat="1" applyFont="1" applyAlignment="1">
      <alignment vertical="center"/>
    </xf>
    <xf numFmtId="0" fontId="4" fillId="0" borderId="0" xfId="0" applyFont="1" applyAlignment="1">
      <alignment horizontal="left" vertical="center"/>
    </xf>
    <xf numFmtId="0" fontId="23" fillId="0" borderId="0" xfId="0" applyFont="1" applyAlignment="1">
      <alignment horizontal="left" vertical="center"/>
    </xf>
    <xf numFmtId="0" fontId="5" fillId="0" borderId="3" xfId="0" applyFont="1" applyBorder="1" applyAlignment="1">
      <alignment vertical="center"/>
    </xf>
    <xf numFmtId="165" fontId="27" fillId="0" borderId="0" xfId="0" applyNumberFormat="1" applyFont="1" applyAlignment="1">
      <alignment vertical="center"/>
    </xf>
    <xf numFmtId="0" fontId="5" fillId="0" borderId="0" xfId="0" applyFont="1" applyAlignment="1">
      <alignment horizontal="left" vertical="center"/>
    </xf>
    <xf numFmtId="165" fontId="27" fillId="0" borderId="20" xfId="0" applyNumberFormat="1" applyFont="1" applyBorder="1" applyAlignment="1">
      <alignment vertical="center"/>
    </xf>
    <xf numFmtId="0" fontId="28" fillId="0" borderId="0" xfId="0" applyFont="1" applyAlignment="1">
      <alignment horizontal="left" vertical="center"/>
    </xf>
    <xf numFmtId="0" fontId="0" fillId="0" borderId="3" xfId="0" applyBorder="1" applyAlignment="1">
      <alignment vertical="center" wrapText="1"/>
    </xf>
    <xf numFmtId="0" fontId="6" fillId="0" borderId="3" xfId="0" applyFont="1" applyBorder="1" applyAlignment="1">
      <alignment vertical="center"/>
    </xf>
    <xf numFmtId="0" fontId="7" fillId="0" borderId="3" xfId="0" applyFont="1" applyBorder="1" applyAlignment="1">
      <alignment vertical="center"/>
    </xf>
    <xf numFmtId="0" fontId="0" fillId="0" borderId="3" xfId="0" applyBorder="1" applyAlignment="1">
      <alignment horizontal="center" vertical="center" wrapText="1"/>
    </xf>
    <xf numFmtId="165" fontId="30" fillId="0" borderId="12" xfId="0" applyNumberFormat="1" applyFont="1" applyBorder="1"/>
    <xf numFmtId="165" fontId="30" fillId="0" borderId="13" xfId="0" applyNumberFormat="1" applyFont="1" applyBorder="1"/>
    <xf numFmtId="0" fontId="8" fillId="0" borderId="3" xfId="0" applyFont="1" applyBorder="1"/>
    <xf numFmtId="0" fontId="8" fillId="0" borderId="0" xfId="0" applyFont="1" applyAlignment="1">
      <alignment horizontal="left"/>
    </xf>
    <xf numFmtId="0" fontId="8" fillId="0" borderId="14" xfId="0" applyFont="1" applyBorder="1"/>
    <xf numFmtId="165" fontId="8" fillId="0" borderId="0" xfId="0" applyNumberFormat="1" applyFont="1"/>
    <xf numFmtId="165" fontId="8" fillId="0" borderId="15" xfId="0" applyNumberFormat="1" applyFont="1" applyBorder="1"/>
    <xf numFmtId="0" fontId="8" fillId="0" borderId="0" xfId="0" applyFont="1" applyAlignment="1">
      <alignment horizontal="center"/>
    </xf>
    <xf numFmtId="0" fontId="21" fillId="0" borderId="14" xfId="0" applyFont="1" applyBorder="1" applyAlignment="1">
      <alignment horizontal="left" vertical="center"/>
    </xf>
    <xf numFmtId="0" fontId="21" fillId="0" borderId="0" xfId="0" applyFont="1" applyAlignment="1">
      <alignment horizontal="center" vertical="center"/>
    </xf>
    <xf numFmtId="165" fontId="21" fillId="0" borderId="0" xfId="0" applyNumberFormat="1" applyFont="1" applyAlignment="1">
      <alignment vertical="center"/>
    </xf>
    <xf numFmtId="165" fontId="21" fillId="0" borderId="15" xfId="0" applyNumberFormat="1" applyFont="1" applyBorder="1" applyAlignment="1">
      <alignment vertical="center"/>
    </xf>
    <xf numFmtId="0" fontId="20" fillId="0" borderId="0" xfId="0" applyFont="1" applyAlignment="1">
      <alignment horizontal="left" vertical="center"/>
    </xf>
    <xf numFmtId="0" fontId="0" fillId="0" borderId="14" xfId="0" applyBorder="1" applyAlignment="1">
      <alignment vertical="center"/>
    </xf>
    <xf numFmtId="0" fontId="9" fillId="0" borderId="3" xfId="0" applyFont="1" applyBorder="1" applyAlignment="1">
      <alignment vertical="center"/>
    </xf>
    <xf numFmtId="0" fontId="9" fillId="0" borderId="0" xfId="0" applyFont="1" applyAlignment="1">
      <alignment horizontal="left" vertical="center"/>
    </xf>
    <xf numFmtId="0" fontId="9" fillId="0" borderId="14"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14" xfId="0" applyFont="1" applyBorder="1" applyAlignment="1">
      <alignment vertical="center"/>
    </xf>
    <xf numFmtId="0" fontId="10" fillId="0" borderId="15" xfId="0" applyFont="1" applyBorder="1" applyAlignment="1">
      <alignment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14" xfId="0" applyFont="1" applyBorder="1" applyAlignment="1">
      <alignment vertical="center"/>
    </xf>
    <xf numFmtId="0" fontId="11" fillId="0" borderId="15" xfId="0" applyFont="1" applyBorder="1" applyAlignment="1">
      <alignment vertical="center"/>
    </xf>
    <xf numFmtId="0" fontId="37" fillId="0" borderId="3" xfId="0" applyFont="1" applyBorder="1" applyAlignment="1">
      <alignment vertical="center"/>
    </xf>
    <xf numFmtId="0" fontId="36" fillId="0" borderId="14" xfId="0" applyFont="1" applyBorder="1" applyAlignment="1">
      <alignment horizontal="left" vertical="center"/>
    </xf>
    <xf numFmtId="0" fontId="36" fillId="0" borderId="0" xfId="0" applyFont="1" applyAlignment="1">
      <alignment horizontal="center" vertical="center"/>
    </xf>
    <xf numFmtId="0" fontId="12" fillId="0" borderId="3" xfId="0" applyFont="1" applyBorder="1" applyAlignment="1">
      <alignment vertical="center"/>
    </xf>
    <xf numFmtId="0" fontId="12" fillId="0" borderId="0" xfId="0" applyFont="1" applyAlignment="1">
      <alignment horizontal="left" vertical="center"/>
    </xf>
    <xf numFmtId="0" fontId="12" fillId="0" borderId="14" xfId="0" applyFont="1" applyBorder="1" applyAlignment="1">
      <alignment vertical="center"/>
    </xf>
    <xf numFmtId="0" fontId="12" fillId="0" borderId="15" xfId="0" applyFont="1" applyBorder="1" applyAlignment="1">
      <alignment vertical="center"/>
    </xf>
    <xf numFmtId="0" fontId="21" fillId="0" borderId="19" xfId="0" applyFont="1" applyBorder="1" applyAlignment="1">
      <alignment horizontal="left" vertical="center"/>
    </xf>
    <xf numFmtId="0" fontId="21" fillId="0" borderId="20" xfId="0" applyFont="1" applyBorder="1" applyAlignment="1">
      <alignment horizontal="center" vertical="center"/>
    </xf>
    <xf numFmtId="165" fontId="21" fillId="0" borderId="20" xfId="0" applyNumberFormat="1" applyFont="1" applyBorder="1" applyAlignment="1">
      <alignment vertical="center"/>
    </xf>
    <xf numFmtId="165" fontId="21" fillId="0" borderId="21" xfId="0" applyNumberFormat="1" applyFont="1"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168" fontId="0" fillId="0" borderId="0" xfId="0" applyNumberFormat="1"/>
    <xf numFmtId="168" fontId="13" fillId="0" borderId="0" xfId="0" applyNumberFormat="1" applyFont="1" applyAlignment="1">
      <alignment horizontal="left" vertical="center"/>
    </xf>
    <xf numFmtId="168" fontId="14" fillId="0" borderId="0" xfId="0" applyNumberFormat="1" applyFont="1" applyAlignment="1">
      <alignment horizontal="left" vertical="center"/>
    </xf>
    <xf numFmtId="168" fontId="0" fillId="0" borderId="12" xfId="0" applyNumberFormat="1" applyBorder="1" applyAlignment="1">
      <alignment vertical="center"/>
    </xf>
    <xf numFmtId="168" fontId="0" fillId="0" borderId="13" xfId="0" applyNumberFormat="1" applyBorder="1" applyAlignment="1">
      <alignment vertical="center"/>
    </xf>
    <xf numFmtId="168" fontId="0" fillId="0" borderId="15" xfId="0" applyNumberFormat="1" applyBorder="1" applyAlignment="1">
      <alignment vertical="center"/>
    </xf>
    <xf numFmtId="168" fontId="21" fillId="0" borderId="16" xfId="0" applyNumberFormat="1" applyFont="1" applyBorder="1" applyAlignment="1">
      <alignment horizontal="center" vertical="center" wrapText="1"/>
    </xf>
    <xf numFmtId="168" fontId="21" fillId="0" borderId="17" xfId="0" applyNumberFormat="1" applyFont="1" applyBorder="1" applyAlignment="1">
      <alignment horizontal="center" vertical="center" wrapText="1"/>
    </xf>
    <xf numFmtId="168" fontId="21" fillId="0" borderId="18" xfId="0" applyNumberFormat="1" applyFont="1" applyBorder="1" applyAlignment="1">
      <alignment horizontal="center" vertical="center" wrapText="1"/>
    </xf>
    <xf numFmtId="168" fontId="0" fillId="0" borderId="11" xfId="0" applyNumberFormat="1" applyBorder="1" applyAlignment="1">
      <alignment vertical="center"/>
    </xf>
    <xf numFmtId="168" fontId="18" fillId="0" borderId="14" xfId="0" applyNumberFormat="1" applyFont="1" applyBorder="1" applyAlignment="1">
      <alignment vertical="center"/>
    </xf>
    <xf numFmtId="168" fontId="18" fillId="0" borderId="0" xfId="0" applyNumberFormat="1" applyFont="1" applyAlignment="1">
      <alignment vertical="center"/>
    </xf>
    <xf numFmtId="168" fontId="18" fillId="0" borderId="15" xfId="0" applyNumberFormat="1" applyFont="1" applyBorder="1" applyAlignment="1">
      <alignment vertical="center"/>
    </xf>
    <xf numFmtId="168" fontId="27" fillId="0" borderId="14" xfId="0" applyNumberFormat="1" applyFont="1" applyBorder="1" applyAlignment="1">
      <alignment vertical="center"/>
    </xf>
    <xf numFmtId="168" fontId="27" fillId="0" borderId="0" xfId="0" applyNumberFormat="1" applyFont="1" applyAlignment="1">
      <alignment vertical="center"/>
    </xf>
    <xf numFmtId="168" fontId="27" fillId="0" borderId="15" xfId="0" applyNumberFormat="1" applyFont="1" applyBorder="1" applyAlignment="1">
      <alignment vertical="center"/>
    </xf>
    <xf numFmtId="168" fontId="27" fillId="0" borderId="19" xfId="0" applyNumberFormat="1" applyFont="1" applyBorder="1" applyAlignment="1">
      <alignment vertical="center"/>
    </xf>
    <xf numFmtId="168" fontId="27" fillId="0" borderId="20" xfId="0" applyNumberFormat="1" applyFont="1" applyBorder="1" applyAlignment="1">
      <alignment vertical="center"/>
    </xf>
    <xf numFmtId="168" fontId="27" fillId="0" borderId="21" xfId="0" applyNumberFormat="1" applyFont="1" applyBorder="1" applyAlignment="1">
      <alignment vertical="center"/>
    </xf>
    <xf numFmtId="168" fontId="31" fillId="0" borderId="0" xfId="0" applyNumberFormat="1" applyFont="1" applyAlignment="1">
      <alignment vertical="center"/>
    </xf>
    <xf numFmtId="168" fontId="8" fillId="0" borderId="0" xfId="0" applyNumberFormat="1" applyFont="1" applyAlignment="1">
      <alignment vertical="center"/>
    </xf>
    <xf numFmtId="168" fontId="20" fillId="0" borderId="22" xfId="0" applyNumberFormat="1" applyFont="1" applyBorder="1" applyAlignment="1" applyProtection="1">
      <alignment vertical="center"/>
      <protection locked="0"/>
    </xf>
    <xf numFmtId="168" fontId="0" fillId="0" borderId="0" xfId="0" applyNumberFormat="1" applyAlignment="1">
      <alignment vertical="center"/>
    </xf>
    <xf numFmtId="168" fontId="36" fillId="0" borderId="22" xfId="0" applyNumberFormat="1" applyFont="1" applyBorder="1" applyAlignment="1" applyProtection="1">
      <alignment vertical="center"/>
      <protection locked="0"/>
    </xf>
    <xf numFmtId="0" fontId="0" fillId="0" borderId="1" xfId="0" applyBorder="1"/>
    <xf numFmtId="0" fontId="0" fillId="0" borderId="2" xfId="0" applyBorder="1"/>
    <xf numFmtId="168" fontId="0" fillId="0" borderId="2" xfId="0" applyNumberFormat="1" applyBorder="1"/>
    <xf numFmtId="0" fontId="15" fillId="0" borderId="0" xfId="0" applyFont="1" applyAlignment="1">
      <alignment horizontal="left" vertical="center"/>
    </xf>
    <xf numFmtId="0" fontId="1" fillId="0" borderId="0" xfId="0" applyFont="1" applyAlignment="1">
      <alignment horizontal="left" vertical="center"/>
    </xf>
    <xf numFmtId="168" fontId="2" fillId="0" borderId="0" xfId="0" applyNumberFormat="1" applyFont="1" applyAlignment="1">
      <alignment horizontal="left" vertical="center"/>
    </xf>
    <xf numFmtId="168" fontId="1" fillId="0" borderId="0" xfId="0" applyNumberFormat="1" applyFont="1" applyAlignment="1">
      <alignment horizontal="left" vertical="center"/>
    </xf>
    <xf numFmtId="0" fontId="2" fillId="0" borderId="0" xfId="0" applyFont="1" applyAlignment="1">
      <alignment horizontal="left" vertical="center"/>
    </xf>
    <xf numFmtId="0" fontId="16" fillId="0" borderId="0" xfId="0" applyFont="1" applyAlignment="1">
      <alignment horizontal="left" vertical="center"/>
    </xf>
    <xf numFmtId="168" fontId="22" fillId="0" borderId="0" xfId="0" applyNumberFormat="1" applyFont="1" applyAlignment="1">
      <alignment vertical="center"/>
    </xf>
    <xf numFmtId="168" fontId="1" fillId="0" borderId="0" xfId="0" applyNumberFormat="1" applyFont="1" applyAlignment="1">
      <alignment horizontal="right" vertical="center"/>
    </xf>
    <xf numFmtId="0" fontId="19" fillId="0" borderId="0" xfId="0" applyFont="1" applyAlignment="1">
      <alignment horizontal="left" vertical="center"/>
    </xf>
    <xf numFmtId="168" fontId="1" fillId="0" borderId="0" xfId="0" applyNumberFormat="1" applyFont="1" applyAlignment="1">
      <alignment vertical="center"/>
    </xf>
    <xf numFmtId="0" fontId="0" fillId="4" borderId="0" xfId="0" applyFill="1" applyAlignment="1">
      <alignment vertical="center"/>
    </xf>
    <xf numFmtId="0" fontId="4" fillId="4" borderId="6" xfId="0" applyFont="1" applyFill="1" applyBorder="1" applyAlignment="1">
      <alignment horizontal="left" vertical="center"/>
    </xf>
    <xf numFmtId="0" fontId="0" fillId="4" borderId="7" xfId="0" applyFill="1" applyBorder="1" applyAlignment="1">
      <alignment vertical="center"/>
    </xf>
    <xf numFmtId="168" fontId="0" fillId="4" borderId="7" xfId="0" applyNumberForma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168" fontId="4" fillId="4" borderId="7" xfId="0" applyNumberFormat="1" applyFont="1" applyFill="1" applyBorder="1" applyAlignment="1">
      <alignment vertical="center"/>
    </xf>
    <xf numFmtId="0" fontId="0" fillId="4" borderId="8" xfId="0" applyFill="1" applyBorder="1" applyAlignment="1">
      <alignment vertical="center"/>
    </xf>
    <xf numFmtId="0" fontId="0" fillId="0" borderId="9" xfId="0" applyBorder="1" applyAlignment="1">
      <alignment vertical="center"/>
    </xf>
    <xf numFmtId="0" fontId="0" fillId="0" borderId="10" xfId="0" applyBorder="1" applyAlignment="1">
      <alignment vertical="center"/>
    </xf>
    <xf numFmtId="168" fontId="0" fillId="0" borderId="10" xfId="0" applyNumberFormat="1" applyBorder="1" applyAlignment="1">
      <alignment vertical="center"/>
    </xf>
    <xf numFmtId="0" fontId="0" fillId="0" borderId="1" xfId="0" applyBorder="1" applyAlignment="1">
      <alignment vertical="center"/>
    </xf>
    <xf numFmtId="0" fontId="0" fillId="0" borderId="2" xfId="0" applyBorder="1" applyAlignment="1">
      <alignment vertical="center"/>
    </xf>
    <xf numFmtId="168" fontId="0" fillId="0" borderId="2" xfId="0" applyNumberFormat="1" applyBorder="1" applyAlignment="1">
      <alignment vertical="center"/>
    </xf>
    <xf numFmtId="168" fontId="2" fillId="0" borderId="0" xfId="0" applyNumberFormat="1" applyFont="1" applyAlignment="1">
      <alignment horizontal="left" vertical="center" wrapText="1"/>
    </xf>
    <xf numFmtId="0" fontId="20" fillId="4" borderId="0" xfId="0" applyFont="1" applyFill="1" applyAlignment="1">
      <alignment horizontal="left" vertical="center"/>
    </xf>
    <xf numFmtId="168" fontId="0" fillId="4" borderId="0" xfId="0" applyNumberFormat="1" applyFill="1" applyAlignment="1">
      <alignment vertical="center"/>
    </xf>
    <xf numFmtId="168" fontId="20" fillId="4" borderId="0" xfId="0" applyNumberFormat="1" applyFont="1" applyFill="1" applyAlignment="1">
      <alignment horizontal="right" vertical="center"/>
    </xf>
    <xf numFmtId="0" fontId="29" fillId="0" borderId="0" xfId="0" applyFont="1" applyAlignment="1">
      <alignment horizontal="left" vertical="center"/>
    </xf>
    <xf numFmtId="0" fontId="6" fillId="0" borderId="20" xfId="0" applyFont="1" applyBorder="1" applyAlignment="1">
      <alignment horizontal="left" vertical="center"/>
    </xf>
    <xf numFmtId="0" fontId="6" fillId="0" borderId="20" xfId="0" applyFont="1" applyBorder="1" applyAlignment="1">
      <alignment vertical="center"/>
    </xf>
    <xf numFmtId="168" fontId="6" fillId="0" borderId="20" xfId="0" applyNumberFormat="1"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168" fontId="7" fillId="0" borderId="20" xfId="0" applyNumberFormat="1" applyFont="1" applyBorder="1" applyAlignment="1">
      <alignment vertical="center"/>
    </xf>
    <xf numFmtId="0" fontId="20" fillId="4" borderId="16" xfId="0" applyFont="1" applyFill="1" applyBorder="1" applyAlignment="1">
      <alignment horizontal="center" vertical="center" wrapText="1"/>
    </xf>
    <xf numFmtId="0" fontId="20" fillId="4" borderId="17" xfId="0" applyFont="1" applyFill="1" applyBorder="1" applyAlignment="1">
      <alignment horizontal="center" vertical="center" wrapText="1"/>
    </xf>
    <xf numFmtId="168" fontId="20" fillId="4" borderId="17" xfId="0" applyNumberFormat="1"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2" fillId="0" borderId="0" xfId="0" applyFont="1" applyAlignment="1">
      <alignment horizontal="left" vertical="center"/>
    </xf>
    <xf numFmtId="168" fontId="22" fillId="0" borderId="0" xfId="0" applyNumberFormat="1" applyFont="1"/>
    <xf numFmtId="0" fontId="6" fillId="0" borderId="0" xfId="0" applyFont="1" applyAlignment="1">
      <alignment horizontal="left"/>
    </xf>
    <xf numFmtId="168" fontId="6" fillId="0" borderId="0" xfId="0" applyNumberFormat="1" applyFont="1" applyAlignment="1">
      <alignment horizontal="left"/>
    </xf>
    <xf numFmtId="168" fontId="6" fillId="0" borderId="0" xfId="0" applyNumberFormat="1" applyFont="1"/>
    <xf numFmtId="0" fontId="7" fillId="0" borderId="0" xfId="0" applyFont="1" applyAlignment="1">
      <alignment horizontal="left"/>
    </xf>
    <xf numFmtId="168" fontId="7" fillId="0" borderId="0" xfId="0" applyNumberFormat="1" applyFont="1" applyAlignment="1">
      <alignment horizontal="left"/>
    </xf>
    <xf numFmtId="168" fontId="7" fillId="0" borderId="0" xfId="0" applyNumberFormat="1" applyFont="1"/>
    <xf numFmtId="0" fontId="20" fillId="0" borderId="22" xfId="0" applyFont="1" applyBorder="1" applyAlignment="1">
      <alignment horizontal="center" vertical="center"/>
    </xf>
    <xf numFmtId="49" fontId="20" fillId="0" borderId="22" xfId="0" applyNumberFormat="1" applyFont="1" applyBorder="1" applyAlignment="1">
      <alignment horizontal="left" vertical="center" wrapText="1"/>
    </xf>
    <xf numFmtId="168" fontId="20" fillId="0" borderId="22" xfId="0" applyNumberFormat="1" applyFont="1" applyBorder="1" applyAlignment="1">
      <alignment horizontal="left" vertical="center" wrapText="1"/>
    </xf>
    <xf numFmtId="0" fontId="20" fillId="0" borderId="22" xfId="0" applyFont="1" applyBorder="1" applyAlignment="1">
      <alignment horizontal="center" vertical="center" wrapText="1"/>
    </xf>
    <xf numFmtId="167" fontId="20" fillId="0" borderId="22" xfId="0" applyNumberFormat="1" applyFont="1" applyBorder="1" applyAlignment="1">
      <alignment vertical="center"/>
    </xf>
    <xf numFmtId="168" fontId="20" fillId="0" borderId="22" xfId="0" applyNumberFormat="1" applyFont="1" applyBorder="1" applyAlignment="1">
      <alignment vertical="center"/>
    </xf>
    <xf numFmtId="0" fontId="20" fillId="0" borderId="22" xfId="0" applyFont="1" applyBorder="1" applyAlignment="1">
      <alignment horizontal="left" vertical="center" wrapText="1"/>
    </xf>
    <xf numFmtId="0" fontId="34" fillId="0" borderId="0" xfId="0" applyFont="1" applyAlignment="1">
      <alignment horizontal="left" vertical="center"/>
    </xf>
    <xf numFmtId="168" fontId="35" fillId="0" borderId="0" xfId="1" applyNumberFormat="1" applyFont="1" applyAlignment="1">
      <alignment vertical="center" wrapText="1"/>
    </xf>
    <xf numFmtId="168" fontId="0" fillId="0" borderId="0" xfId="0" applyNumberFormat="1" applyProtection="1">
      <protection locked="0"/>
    </xf>
    <xf numFmtId="0" fontId="1" fillId="0" borderId="0" xfId="0" applyFont="1" applyAlignment="1">
      <alignment horizontal="left" vertical="top"/>
    </xf>
    <xf numFmtId="0" fontId="3" fillId="0" borderId="0" xfId="0" applyFont="1" applyAlignment="1">
      <alignment horizontal="left" vertical="top"/>
    </xf>
    <xf numFmtId="0" fontId="0" fillId="0" borderId="4" xfId="0" applyBorder="1"/>
    <xf numFmtId="168" fontId="0" fillId="0" borderId="4" xfId="0" applyNumberFormat="1" applyBorder="1"/>
    <xf numFmtId="0" fontId="16" fillId="0" borderId="5" xfId="0" applyFont="1" applyBorder="1" applyAlignment="1">
      <alignment horizontal="left" vertical="center"/>
    </xf>
    <xf numFmtId="0" fontId="0" fillId="0" borderId="5" xfId="0" applyBorder="1" applyAlignment="1">
      <alignment vertical="center"/>
    </xf>
    <xf numFmtId="168" fontId="0" fillId="0" borderId="5" xfId="0" applyNumberFormat="1" applyBorder="1" applyAlignment="1">
      <alignment vertical="center"/>
    </xf>
    <xf numFmtId="0" fontId="0" fillId="3" borderId="0" xfId="0" applyFill="1" applyAlignment="1">
      <alignment vertical="center"/>
    </xf>
    <xf numFmtId="0" fontId="4" fillId="3" borderId="6" xfId="0" applyFont="1" applyFill="1" applyBorder="1" applyAlignment="1">
      <alignment horizontal="left" vertical="center"/>
    </xf>
    <xf numFmtId="0" fontId="0" fillId="3" borderId="7" xfId="0" applyFill="1" applyBorder="1" applyAlignment="1">
      <alignment vertical="center"/>
    </xf>
    <xf numFmtId="0" fontId="4" fillId="3" borderId="7" xfId="0" applyFont="1" applyFill="1" applyBorder="1" applyAlignment="1">
      <alignment horizontal="center" vertical="center"/>
    </xf>
    <xf numFmtId="168" fontId="0" fillId="3" borderId="7" xfId="0" applyNumberFormat="1" applyFill="1" applyBorder="1" applyAlignment="1">
      <alignment vertical="center"/>
    </xf>
    <xf numFmtId="0" fontId="3" fillId="0" borderId="0" xfId="0" applyFont="1" applyAlignment="1">
      <alignment horizontal="left" vertical="center"/>
    </xf>
    <xf numFmtId="0" fontId="16" fillId="0" borderId="0" xfId="0" applyFont="1" applyAlignment="1">
      <alignment vertical="center"/>
    </xf>
    <xf numFmtId="0" fontId="20" fillId="4" borderId="8" xfId="0" applyFont="1" applyFill="1" applyBorder="1" applyAlignment="1">
      <alignment horizontal="center" vertical="center"/>
    </xf>
    <xf numFmtId="0" fontId="22" fillId="0" borderId="0" xfId="0" applyFont="1" applyAlignment="1">
      <alignment vertical="center"/>
    </xf>
    <xf numFmtId="0" fontId="4" fillId="0" borderId="0" xfId="0" applyFont="1" applyAlignment="1">
      <alignment horizontal="center" vertical="center"/>
    </xf>
    <xf numFmtId="0" fontId="24" fillId="0" borderId="0" xfId="1" applyFont="1" applyAlignment="1">
      <alignment horizontal="center" vertical="center"/>
    </xf>
    <xf numFmtId="0" fontId="25" fillId="0" borderId="0" xfId="0" applyFont="1" applyAlignment="1">
      <alignment vertical="center"/>
    </xf>
    <xf numFmtId="0" fontId="26" fillId="0" borderId="0" xfId="0" applyFont="1" applyAlignment="1">
      <alignment vertical="center"/>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32" fillId="0" borderId="0" xfId="0" applyFont="1" applyAlignment="1">
      <alignment horizontal="left" vertical="center"/>
    </xf>
    <xf numFmtId="168" fontId="33" fillId="0" borderId="0" xfId="0" applyNumberFormat="1" applyFont="1" applyAlignment="1">
      <alignment vertical="center" wrapText="1"/>
    </xf>
    <xf numFmtId="168" fontId="9" fillId="0" borderId="0" xfId="0" applyNumberFormat="1" applyFont="1" applyAlignment="1">
      <alignment horizontal="left" vertical="center" wrapText="1"/>
    </xf>
    <xf numFmtId="168" fontId="10" fillId="0" borderId="0" xfId="0" applyNumberFormat="1" applyFont="1" applyAlignment="1">
      <alignment horizontal="left" vertical="center" wrapText="1"/>
    </xf>
    <xf numFmtId="167" fontId="10" fillId="0" borderId="0" xfId="0" applyNumberFormat="1" applyFont="1" applyAlignment="1">
      <alignment vertical="center"/>
    </xf>
    <xf numFmtId="168" fontId="11" fillId="0" borderId="0" xfId="0" applyNumberFormat="1" applyFont="1" applyAlignment="1">
      <alignment horizontal="left" vertical="center" wrapText="1"/>
    </xf>
    <xf numFmtId="167" fontId="11" fillId="0" borderId="0" xfId="0" applyNumberFormat="1" applyFont="1" applyAlignment="1">
      <alignment vertical="center"/>
    </xf>
    <xf numFmtId="0" fontId="36" fillId="0" borderId="22" xfId="0" applyFont="1" applyBorder="1" applyAlignment="1">
      <alignment horizontal="center" vertical="center"/>
    </xf>
    <xf numFmtId="49" fontId="36" fillId="0" borderId="22" xfId="0" applyNumberFormat="1" applyFont="1" applyBorder="1" applyAlignment="1">
      <alignment horizontal="left" vertical="center" wrapText="1"/>
    </xf>
    <xf numFmtId="168" fontId="36" fillId="0" borderId="22" xfId="0" applyNumberFormat="1" applyFont="1" applyBorder="1" applyAlignment="1">
      <alignment horizontal="left" vertical="center" wrapText="1"/>
    </xf>
    <xf numFmtId="0" fontId="36" fillId="0" borderId="22" xfId="0" applyFont="1" applyBorder="1" applyAlignment="1">
      <alignment horizontal="center" vertical="center" wrapText="1"/>
    </xf>
    <xf numFmtId="167" fontId="36" fillId="0" borderId="22" xfId="0" applyNumberFormat="1" applyFont="1" applyBorder="1" applyAlignment="1">
      <alignment vertical="center"/>
    </xf>
    <xf numFmtId="168" fontId="36" fillId="0" borderId="22" xfId="0" applyNumberFormat="1" applyFont="1" applyBorder="1" applyAlignment="1">
      <alignment vertical="center"/>
    </xf>
    <xf numFmtId="0" fontId="36" fillId="0" borderId="22" xfId="0" applyFont="1" applyBorder="1" applyAlignment="1">
      <alignment horizontal="left" vertical="center" wrapText="1"/>
    </xf>
    <xf numFmtId="168" fontId="12" fillId="0" borderId="0" xfId="0" applyNumberFormat="1" applyFont="1" applyAlignment="1">
      <alignment horizontal="left" vertical="center" wrapText="1"/>
    </xf>
    <xf numFmtId="167" fontId="12" fillId="0" borderId="0" xfId="0" applyNumberFormat="1" applyFont="1" applyAlignment="1">
      <alignment vertical="center"/>
    </xf>
    <xf numFmtId="168" fontId="33" fillId="0" borderId="0" xfId="0" applyNumberFormat="1" applyFont="1" applyAlignment="1">
      <alignment vertical="top" wrapText="1"/>
    </xf>
    <xf numFmtId="0" fontId="25" fillId="0" borderId="0" xfId="0" applyFont="1" applyAlignment="1">
      <alignment horizontal="left" vertical="center" wrapText="1"/>
    </xf>
    <xf numFmtId="0" fontId="5" fillId="0" borderId="0" xfId="0" applyFont="1" applyAlignment="1">
      <alignment vertical="center"/>
    </xf>
    <xf numFmtId="168" fontId="26" fillId="0" borderId="0" xfId="0" applyNumberFormat="1" applyFont="1" applyAlignment="1">
      <alignment vertical="center"/>
    </xf>
    <xf numFmtId="168" fontId="18" fillId="0" borderId="11" xfId="0" applyNumberFormat="1" applyFont="1" applyBorder="1" applyAlignment="1">
      <alignment horizontal="center" vertical="center"/>
    </xf>
    <xf numFmtId="168" fontId="0" fillId="0" borderId="12" xfId="0" applyNumberFormat="1" applyBorder="1"/>
    <xf numFmtId="168" fontId="0" fillId="0" borderId="14" xfId="0" applyNumberFormat="1" applyBorder="1"/>
    <xf numFmtId="168" fontId="0" fillId="0" borderId="0" xfId="0" applyNumberFormat="1"/>
    <xf numFmtId="0" fontId="2" fillId="0" borderId="0" xfId="0" applyFont="1" applyAlignment="1">
      <alignment horizontal="left" vertical="center" wrapText="1"/>
    </xf>
    <xf numFmtId="0" fontId="0" fillId="0" borderId="0" xfId="0"/>
    <xf numFmtId="168" fontId="22" fillId="0" borderId="0" xfId="0" applyNumberFormat="1" applyFont="1" applyAlignment="1">
      <alignment vertical="center"/>
    </xf>
    <xf numFmtId="0" fontId="4" fillId="0" borderId="0" xfId="0" applyFont="1" applyAlignment="1">
      <alignment vertical="center"/>
    </xf>
    <xf numFmtId="164" fontId="2" fillId="0" borderId="0" xfId="0" applyNumberFormat="1" applyFont="1" applyAlignment="1">
      <alignment horizontal="left" vertical="center"/>
    </xf>
    <xf numFmtId="4" fontId="17" fillId="0" borderId="0" xfId="0" applyNumberFormat="1" applyFont="1" applyAlignment="1">
      <alignment vertical="center"/>
    </xf>
    <xf numFmtId="0" fontId="1" fillId="0" borderId="0" xfId="0" applyFont="1" applyAlignment="1">
      <alignment vertical="center"/>
    </xf>
    <xf numFmtId="166" fontId="1" fillId="0" borderId="0" xfId="0" applyNumberFormat="1" applyFont="1" applyAlignment="1">
      <alignment horizontal="left" vertical="center"/>
    </xf>
    <xf numFmtId="0" fontId="2" fillId="0" borderId="0" xfId="0" applyFont="1" applyAlignment="1">
      <alignment vertical="center" wrapText="1"/>
    </xf>
    <xf numFmtId="0" fontId="0" fillId="0" borderId="0" xfId="0" applyAlignment="1">
      <alignment vertical="center"/>
    </xf>
    <xf numFmtId="0" fontId="1" fillId="0" borderId="0" xfId="0" applyFont="1" applyAlignment="1">
      <alignment horizontal="right" vertical="center"/>
    </xf>
    <xf numFmtId="0" fontId="20" fillId="4" borderId="6" xfId="0" applyFont="1" applyFill="1" applyBorder="1" applyAlignment="1">
      <alignment horizontal="center" vertical="center"/>
    </xf>
    <xf numFmtId="0" fontId="0" fillId="0" borderId="7" xfId="0" applyBorder="1"/>
    <xf numFmtId="0" fontId="4" fillId="3" borderId="7" xfId="0" applyFont="1" applyFill="1" applyBorder="1" applyAlignment="1">
      <alignment horizontal="left" vertical="center"/>
    </xf>
    <xf numFmtId="168" fontId="20" fillId="4" borderId="7" xfId="0" applyNumberFormat="1" applyFont="1" applyFill="1" applyBorder="1" applyAlignment="1">
      <alignment horizontal="right" vertical="center"/>
    </xf>
    <xf numFmtId="168" fontId="20" fillId="4" borderId="7" xfId="0" applyNumberFormat="1" applyFont="1" applyFill="1" applyBorder="1" applyAlignment="1">
      <alignment horizontal="center" vertical="center"/>
    </xf>
    <xf numFmtId="0" fontId="20" fillId="4" borderId="7" xfId="0" applyFont="1" applyFill="1" applyBorder="1" applyAlignment="1">
      <alignment horizontal="center" vertical="center"/>
    </xf>
    <xf numFmtId="168" fontId="22" fillId="0" borderId="0" xfId="0" applyNumberFormat="1" applyFont="1" applyAlignment="1">
      <alignment horizontal="right" vertical="center"/>
    </xf>
    <xf numFmtId="4" fontId="4" fillId="3" borderId="8" xfId="0" applyNumberFormat="1" applyFont="1" applyFill="1" applyBorder="1" applyAlignment="1">
      <alignment vertical="center"/>
    </xf>
    <xf numFmtId="168" fontId="0" fillId="0" borderId="7" xfId="0" applyNumberFormat="1" applyBorder="1"/>
    <xf numFmtId="0" fontId="0" fillId="0" borderId="8" xfId="0" applyBorder="1"/>
    <xf numFmtId="0" fontId="3" fillId="0" borderId="0" xfId="0" applyFont="1" applyAlignment="1">
      <alignment horizontal="left" vertical="center" wrapText="1"/>
    </xf>
    <xf numFmtId="0" fontId="3" fillId="0" borderId="0" xfId="0" applyFont="1" applyAlignment="1">
      <alignment vertical="center"/>
    </xf>
    <xf numFmtId="0" fontId="14" fillId="2" borderId="0" xfId="0" applyFont="1" applyFill="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top" wrapText="1"/>
    </xf>
    <xf numFmtId="4" fontId="16" fillId="0" borderId="5" xfId="0" applyNumberFormat="1" applyFont="1" applyBorder="1" applyAlignment="1">
      <alignment vertical="center"/>
    </xf>
    <xf numFmtId="0" fontId="0" fillId="0" borderId="5" xfId="0" applyBorder="1"/>
    <xf numFmtId="168" fontId="0" fillId="0" borderId="5" xfId="0" applyNumberFormat="1" applyBorder="1"/>
    <xf numFmtId="0" fontId="1" fillId="0" borderId="0" xfId="0" applyFont="1" applyAlignment="1">
      <alignment horizontal="left" vertical="center" wrapText="1"/>
    </xf>
    <xf numFmtId="0" fontId="0" fillId="0" borderId="0" xfId="0" applyAlignment="1">
      <alignment vertical="center" wrapText="1"/>
    </xf>
  </cellXfs>
  <cellStyles count="2">
    <cellStyle name="Hypertextový odkaz" xfId="1" builtinId="8"/>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prstGeom prst="rect">
          <a:avLst/>
        </a:prstGeom>
        <a:ln>
          <a:prstDash val="solid"/>
        </a:ln>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a:fillRect/>
        </a:stretch>
      </xdr:blipFill>
      <xdr:spPr>
        <a:prstGeom prst="rect">
          <a:avLst/>
        </a:prstGeom>
        <a:ln>
          <a:prstDash val="solid"/>
        </a:ln>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a:fillRect/>
        </a:stretch>
      </xdr:blipFill>
      <xdr:spPr>
        <a:prstGeom prst="rect">
          <a:avLst/>
        </a:prstGeom>
        <a:ln>
          <a:prstDash val="solid"/>
        </a:ln>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podminky.urs.cz/item/CS_URS_2025_02/997013635" TargetMode="External"/><Relationship Id="rId13" Type="http://schemas.openxmlformats.org/officeDocument/2006/relationships/hyperlink" Target="https://podminky.urs.cz/item/CS_URS_2025_02/751111271" TargetMode="External"/><Relationship Id="rId18" Type="http://schemas.openxmlformats.org/officeDocument/2006/relationships/hyperlink" Target="https://podminky.urs.cz/item/CS_URS_2025_02/751398041" TargetMode="External"/><Relationship Id="rId26" Type="http://schemas.openxmlformats.org/officeDocument/2006/relationships/hyperlink" Target="https://podminky.urs.cz/item/CS_URS_2025_02/751611164" TargetMode="External"/><Relationship Id="rId3" Type="http://schemas.openxmlformats.org/officeDocument/2006/relationships/hyperlink" Target="https://podminky.urs.cz/item/CS_URS_2025_02/977151125" TargetMode="External"/><Relationship Id="rId21" Type="http://schemas.openxmlformats.org/officeDocument/2006/relationships/hyperlink" Target="https://podminky.urs.cz/item/CS_URS_2025_02/751511182" TargetMode="External"/><Relationship Id="rId7" Type="http://schemas.openxmlformats.org/officeDocument/2006/relationships/hyperlink" Target="https://podminky.urs.cz/item/CS_URS_2025_02/997013509" TargetMode="External"/><Relationship Id="rId12" Type="http://schemas.openxmlformats.org/officeDocument/2006/relationships/hyperlink" Target="https://podminky.urs.cz/item/CS_URS_2025_02/998741121" TargetMode="External"/><Relationship Id="rId17" Type="http://schemas.openxmlformats.org/officeDocument/2006/relationships/hyperlink" Target="https://podminky.urs.cz/item/CS_URS_2025_02/751398031" TargetMode="External"/><Relationship Id="rId25" Type="http://schemas.openxmlformats.org/officeDocument/2006/relationships/hyperlink" Target="https://podminky.urs.cz/item/CS_URS_2025_02/751611153" TargetMode="External"/><Relationship Id="rId2" Type="http://schemas.openxmlformats.org/officeDocument/2006/relationships/hyperlink" Target="https://podminky.urs.cz/item/CS_URS_2025_02/977151124" TargetMode="External"/><Relationship Id="rId16" Type="http://schemas.openxmlformats.org/officeDocument/2006/relationships/hyperlink" Target="https://podminky.urs.cz/item/CS_URS_2025_02/751344113" TargetMode="External"/><Relationship Id="rId20" Type="http://schemas.openxmlformats.org/officeDocument/2006/relationships/hyperlink" Target="https://podminky.urs.cz/item/CS_URS_2025_02/751510043" TargetMode="External"/><Relationship Id="rId29" Type="http://schemas.openxmlformats.org/officeDocument/2006/relationships/drawing" Target="../drawings/drawing2.xml"/><Relationship Id="rId1" Type="http://schemas.openxmlformats.org/officeDocument/2006/relationships/hyperlink" Target="https://podminky.urs.cz/item/CS_URS_2025_02/949101111" TargetMode="External"/><Relationship Id="rId6" Type="http://schemas.openxmlformats.org/officeDocument/2006/relationships/hyperlink" Target="https://podminky.urs.cz/item/CS_URS_2025_02/997013501" TargetMode="External"/><Relationship Id="rId11" Type="http://schemas.openxmlformats.org/officeDocument/2006/relationships/hyperlink" Target="https://podminky.urs.cz/item/CS_URS_2025_02/998713121" TargetMode="External"/><Relationship Id="rId24" Type="http://schemas.openxmlformats.org/officeDocument/2006/relationships/hyperlink" Target="https://podminky.urs.cz/item/CS_URS_2025_02/751572103" TargetMode="External"/><Relationship Id="rId5" Type="http://schemas.openxmlformats.org/officeDocument/2006/relationships/hyperlink" Target="https://podminky.urs.cz/item/CS_URS_2025_02/997013211" TargetMode="External"/><Relationship Id="rId15" Type="http://schemas.openxmlformats.org/officeDocument/2006/relationships/hyperlink" Target="https://podminky.urs.cz/item/CS_URS_2025_02/751344112" TargetMode="External"/><Relationship Id="rId23" Type="http://schemas.openxmlformats.org/officeDocument/2006/relationships/hyperlink" Target="https://podminky.urs.cz/item/CS_URS_2025_02/751572102" TargetMode="External"/><Relationship Id="rId28" Type="http://schemas.openxmlformats.org/officeDocument/2006/relationships/hyperlink" Target="https://podminky.urs.cz/item/CS_URS_2025_02/998751121" TargetMode="External"/><Relationship Id="rId10" Type="http://schemas.openxmlformats.org/officeDocument/2006/relationships/hyperlink" Target="https://podminky.urs.cz/item/CS_URS_2025_02/713411141" TargetMode="External"/><Relationship Id="rId19" Type="http://schemas.openxmlformats.org/officeDocument/2006/relationships/hyperlink" Target="https://podminky.urs.cz/item/CS_URS_2025_02/751510042" TargetMode="External"/><Relationship Id="rId4" Type="http://schemas.openxmlformats.org/officeDocument/2006/relationships/hyperlink" Target="https://podminky.urs.cz/item/CS_URS_2025_02/977151127" TargetMode="External"/><Relationship Id="rId9" Type="http://schemas.openxmlformats.org/officeDocument/2006/relationships/hyperlink" Target="https://podminky.urs.cz/item/CS_URS_2025_02/998018001" TargetMode="External"/><Relationship Id="rId14" Type="http://schemas.openxmlformats.org/officeDocument/2006/relationships/hyperlink" Target="https://podminky.urs.cz/item/CS_URS_2025_02/751322012" TargetMode="External"/><Relationship Id="rId22" Type="http://schemas.openxmlformats.org/officeDocument/2006/relationships/hyperlink" Target="https://podminky.urs.cz/item/CS_URS_2025_02/751514776" TargetMode="External"/><Relationship Id="rId27" Type="http://schemas.openxmlformats.org/officeDocument/2006/relationships/hyperlink" Target="https://podminky.urs.cz/item/CS_URS_2025_02/751691111"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podminky.urs.cz/item/CS_URS_2025_02/039002000" TargetMode="External"/><Relationship Id="rId13" Type="http://schemas.openxmlformats.org/officeDocument/2006/relationships/hyperlink" Target="https://podminky.urs.cz/item/CS_URS_2025_02/052002000" TargetMode="External"/><Relationship Id="rId18" Type="http://schemas.openxmlformats.org/officeDocument/2006/relationships/drawing" Target="../drawings/drawing3.xml"/><Relationship Id="rId3" Type="http://schemas.openxmlformats.org/officeDocument/2006/relationships/hyperlink" Target="https://podminky.urs.cz/item/CS_URS_2025_02/031002000" TargetMode="External"/><Relationship Id="rId7" Type="http://schemas.openxmlformats.org/officeDocument/2006/relationships/hyperlink" Target="https://podminky.urs.cz/item/CS_URS_2025_02/034002000" TargetMode="External"/><Relationship Id="rId12" Type="http://schemas.openxmlformats.org/officeDocument/2006/relationships/hyperlink" Target="https://podminky.urs.cz/item/CS_URS_2025_02/044002000" TargetMode="External"/><Relationship Id="rId17" Type="http://schemas.openxmlformats.org/officeDocument/2006/relationships/printerSettings" Target="../printerSettings/printerSettings1.bin"/><Relationship Id="rId2" Type="http://schemas.openxmlformats.org/officeDocument/2006/relationships/hyperlink" Target="https://podminky.urs.cz/item/CS_URS_2025_02/013254000" TargetMode="External"/><Relationship Id="rId16" Type="http://schemas.openxmlformats.org/officeDocument/2006/relationships/hyperlink" Target="https://podminky.urs.cz/item/CS_URS_2025_02/094103000" TargetMode="External"/><Relationship Id="rId1" Type="http://schemas.openxmlformats.org/officeDocument/2006/relationships/hyperlink" Target="https://podminky.urs.cz/item/CS_URS_2025_02/011124000" TargetMode="External"/><Relationship Id="rId6" Type="http://schemas.openxmlformats.org/officeDocument/2006/relationships/hyperlink" Target="https://podminky.urs.cz/item/CS_URS_2025_02/033203000" TargetMode="External"/><Relationship Id="rId11" Type="http://schemas.openxmlformats.org/officeDocument/2006/relationships/hyperlink" Target="https://podminky.urs.cz/item/CS_URS_2025_02/043002000" TargetMode="External"/><Relationship Id="rId5" Type="http://schemas.openxmlformats.org/officeDocument/2006/relationships/hyperlink" Target="https://podminky.urs.cz/item/CS_URS_2025_02/033002000" TargetMode="External"/><Relationship Id="rId15" Type="http://schemas.openxmlformats.org/officeDocument/2006/relationships/hyperlink" Target="https://podminky.urs.cz/item/CS_URS_2025_02/092103000" TargetMode="External"/><Relationship Id="rId10" Type="http://schemas.openxmlformats.org/officeDocument/2006/relationships/hyperlink" Target="https://podminky.urs.cz/item/CS_URS_2025_02/041434000" TargetMode="External"/><Relationship Id="rId4" Type="http://schemas.openxmlformats.org/officeDocument/2006/relationships/hyperlink" Target="https://podminky.urs.cz/item/CS_URS_2025_02/032002000" TargetMode="External"/><Relationship Id="rId9" Type="http://schemas.openxmlformats.org/officeDocument/2006/relationships/hyperlink" Target="https://podminky.urs.cz/item/CS_URS_2025_02/041203000" TargetMode="External"/><Relationship Id="rId14" Type="http://schemas.openxmlformats.org/officeDocument/2006/relationships/hyperlink" Target="https://podminky.urs.cz/item/CS_URS_2025_02/0650020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58"/>
  <sheetViews>
    <sheetView showGridLines="0" topLeftCell="A53" workbookViewId="0">
      <selection activeCell="G20" sqref="G20"/>
    </sheetView>
  </sheetViews>
  <sheetFormatPr defaultRowHeight="11.25" x14ac:dyDescent="0.2"/>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ustomWidth="1"/>
  </cols>
  <sheetData>
    <row r="1" spans="1:74" ht="9.9499999999999993" customHeight="1" x14ac:dyDescent="0.2">
      <c r="A1" s="16" t="s">
        <v>167</v>
      </c>
      <c r="AG1" s="82"/>
      <c r="AN1" s="82"/>
      <c r="AS1" s="82"/>
      <c r="AT1" s="82"/>
      <c r="AV1" s="82"/>
      <c r="AW1" s="82"/>
      <c r="AX1" s="82"/>
      <c r="AY1" s="82"/>
      <c r="AZ1" s="83" t="s">
        <v>168</v>
      </c>
      <c r="BA1" s="83" t="s">
        <v>169</v>
      </c>
      <c r="BB1" s="83"/>
      <c r="BC1" s="82"/>
      <c r="BD1" s="82"/>
      <c r="BT1" s="16" t="s">
        <v>5</v>
      </c>
      <c r="BU1" s="16" t="s">
        <v>5</v>
      </c>
      <c r="BV1" s="16" t="s">
        <v>170</v>
      </c>
    </row>
    <row r="2" spans="1:74" ht="36.950000000000003" customHeight="1" x14ac:dyDescent="0.2">
      <c r="AG2" s="82"/>
      <c r="AN2" s="82"/>
      <c r="AR2" s="235" t="s">
        <v>0</v>
      </c>
      <c r="AS2" s="211"/>
      <c r="AT2" s="211"/>
      <c r="AU2" s="213"/>
      <c r="AV2" s="211"/>
      <c r="AW2" s="211"/>
      <c r="AX2" s="211"/>
      <c r="AY2" s="211"/>
      <c r="AZ2" s="211"/>
      <c r="BA2" s="211"/>
      <c r="BB2" s="211"/>
      <c r="BC2" s="211"/>
      <c r="BD2" s="211"/>
      <c r="BE2" s="213"/>
      <c r="BS2" s="17" t="s">
        <v>171</v>
      </c>
      <c r="BT2" s="17" t="s">
        <v>172</v>
      </c>
    </row>
    <row r="3" spans="1:74" ht="6.95" customHeight="1" x14ac:dyDescent="0.2">
      <c r="B3" s="106"/>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8"/>
      <c r="AH3" s="107"/>
      <c r="AI3" s="107"/>
      <c r="AJ3" s="107"/>
      <c r="AK3" s="107"/>
      <c r="AL3" s="107"/>
      <c r="AM3" s="107"/>
      <c r="AN3" s="108"/>
      <c r="AO3" s="107"/>
      <c r="AP3" s="107"/>
      <c r="AQ3" s="107"/>
      <c r="AR3" s="18"/>
      <c r="AS3" s="82"/>
      <c r="AT3" s="82"/>
      <c r="AV3" s="82"/>
      <c r="AW3" s="82"/>
      <c r="AX3" s="82"/>
      <c r="AY3" s="82"/>
      <c r="AZ3" s="82"/>
      <c r="BA3" s="82"/>
      <c r="BB3" s="82"/>
      <c r="BC3" s="82"/>
      <c r="BD3" s="82"/>
      <c r="BS3" s="17" t="s">
        <v>171</v>
      </c>
      <c r="BT3" s="17" t="s">
        <v>136</v>
      </c>
    </row>
    <row r="4" spans="1:74" ht="24.95" customHeight="1" x14ac:dyDescent="0.2">
      <c r="B4" s="18"/>
      <c r="D4" s="109" t="s">
        <v>173</v>
      </c>
      <c r="AG4" s="82"/>
      <c r="AN4" s="82"/>
      <c r="AR4" s="18"/>
      <c r="AS4" s="84" t="s">
        <v>4</v>
      </c>
      <c r="AT4" s="82"/>
      <c r="AV4" s="82"/>
      <c r="AW4" s="82"/>
      <c r="AX4" s="82"/>
      <c r="AY4" s="82"/>
      <c r="AZ4" s="82"/>
      <c r="BA4" s="82"/>
      <c r="BB4" s="82"/>
      <c r="BC4" s="82"/>
      <c r="BD4" s="82"/>
      <c r="BS4" s="17" t="s">
        <v>174</v>
      </c>
    </row>
    <row r="5" spans="1:74" ht="12" customHeight="1" x14ac:dyDescent="0.2">
      <c r="B5" s="18"/>
      <c r="D5" s="166" t="s">
        <v>175</v>
      </c>
      <c r="K5" s="236" t="s">
        <v>176</v>
      </c>
      <c r="L5" s="213"/>
      <c r="M5" s="213"/>
      <c r="N5" s="213"/>
      <c r="O5" s="213"/>
      <c r="P5" s="213"/>
      <c r="Q5" s="213"/>
      <c r="R5" s="213"/>
      <c r="S5" s="213"/>
      <c r="T5" s="213"/>
      <c r="U5" s="213"/>
      <c r="V5" s="213"/>
      <c r="W5" s="213"/>
      <c r="X5" s="213"/>
      <c r="Y5" s="213"/>
      <c r="Z5" s="213"/>
      <c r="AA5" s="213"/>
      <c r="AB5" s="213"/>
      <c r="AC5" s="213"/>
      <c r="AD5" s="213"/>
      <c r="AE5" s="213"/>
      <c r="AF5" s="213"/>
      <c r="AG5" s="211"/>
      <c r="AH5" s="213"/>
      <c r="AI5" s="213"/>
      <c r="AJ5" s="213"/>
      <c r="AK5" s="213"/>
      <c r="AL5" s="213"/>
      <c r="AM5" s="213"/>
      <c r="AN5" s="211"/>
      <c r="AO5" s="213"/>
      <c r="AR5" s="18"/>
      <c r="AS5" s="82"/>
      <c r="AT5" s="82"/>
      <c r="AV5" s="82"/>
      <c r="AW5" s="82"/>
      <c r="AX5" s="82"/>
      <c r="AY5" s="82"/>
      <c r="AZ5" s="82"/>
      <c r="BA5" s="82"/>
      <c r="BB5" s="82"/>
      <c r="BC5" s="82"/>
      <c r="BD5" s="82"/>
      <c r="BS5" s="17" t="s">
        <v>171</v>
      </c>
    </row>
    <row r="6" spans="1:74" ht="36.950000000000003" customHeight="1" x14ac:dyDescent="0.2">
      <c r="B6" s="18"/>
      <c r="D6" s="167" t="s">
        <v>6</v>
      </c>
      <c r="K6" s="237" t="s">
        <v>177</v>
      </c>
      <c r="L6" s="213"/>
      <c r="M6" s="213"/>
      <c r="N6" s="213"/>
      <c r="O6" s="213"/>
      <c r="P6" s="213"/>
      <c r="Q6" s="213"/>
      <c r="R6" s="213"/>
      <c r="S6" s="213"/>
      <c r="T6" s="213"/>
      <c r="U6" s="213"/>
      <c r="V6" s="213"/>
      <c r="W6" s="213"/>
      <c r="X6" s="213"/>
      <c r="Y6" s="213"/>
      <c r="Z6" s="213"/>
      <c r="AA6" s="213"/>
      <c r="AB6" s="213"/>
      <c r="AC6" s="213"/>
      <c r="AD6" s="213"/>
      <c r="AE6" s="213"/>
      <c r="AF6" s="213"/>
      <c r="AG6" s="211"/>
      <c r="AH6" s="213"/>
      <c r="AI6" s="213"/>
      <c r="AJ6" s="213"/>
      <c r="AK6" s="213"/>
      <c r="AL6" s="213"/>
      <c r="AM6" s="213"/>
      <c r="AN6" s="211"/>
      <c r="AO6" s="213"/>
      <c r="AR6" s="18"/>
      <c r="AS6" s="82"/>
      <c r="AT6" s="82"/>
      <c r="AV6" s="82"/>
      <c r="AW6" s="82"/>
      <c r="AX6" s="82"/>
      <c r="AY6" s="82"/>
      <c r="AZ6" s="82"/>
      <c r="BA6" s="82"/>
      <c r="BB6" s="82"/>
      <c r="BC6" s="82"/>
      <c r="BD6" s="82"/>
      <c r="BS6" s="17" t="s">
        <v>171</v>
      </c>
    </row>
    <row r="7" spans="1:74" ht="12" customHeight="1" x14ac:dyDescent="0.2">
      <c r="B7" s="18"/>
      <c r="D7" s="110" t="s">
        <v>9</v>
      </c>
      <c r="K7" s="113"/>
      <c r="AG7" s="82"/>
      <c r="AK7" s="110" t="s">
        <v>10</v>
      </c>
      <c r="AN7" s="111"/>
      <c r="AR7" s="18"/>
      <c r="AS7" s="82"/>
      <c r="AT7" s="82"/>
      <c r="AV7" s="82"/>
      <c r="AW7" s="82"/>
      <c r="AX7" s="82"/>
      <c r="AY7" s="82"/>
      <c r="AZ7" s="82"/>
      <c r="BA7" s="82"/>
      <c r="BB7" s="82"/>
      <c r="BC7" s="82"/>
      <c r="BD7" s="82"/>
      <c r="BS7" s="17" t="s">
        <v>171</v>
      </c>
    </row>
    <row r="8" spans="1:74" ht="12" customHeight="1" x14ac:dyDescent="0.2">
      <c r="B8" s="18"/>
      <c r="D8" s="110" t="s">
        <v>11</v>
      </c>
      <c r="K8" s="113" t="s">
        <v>12</v>
      </c>
      <c r="AG8" s="82"/>
      <c r="AK8" s="110" t="s">
        <v>13</v>
      </c>
      <c r="AN8" s="111" t="s">
        <v>178</v>
      </c>
      <c r="AR8" s="18"/>
      <c r="AS8" s="82"/>
      <c r="AT8" s="82"/>
      <c r="AV8" s="82"/>
      <c r="AW8" s="82"/>
      <c r="AX8" s="82"/>
      <c r="AY8" s="82"/>
      <c r="AZ8" s="82"/>
      <c r="BA8" s="82"/>
      <c r="BB8" s="82"/>
      <c r="BC8" s="82"/>
      <c r="BD8" s="82"/>
      <c r="BS8" s="17" t="s">
        <v>171</v>
      </c>
    </row>
    <row r="9" spans="1:74" ht="14.45" customHeight="1" x14ac:dyDescent="0.2">
      <c r="B9" s="18"/>
      <c r="AG9" s="82"/>
      <c r="AN9" s="82"/>
      <c r="AR9" s="18"/>
      <c r="AS9" s="82"/>
      <c r="AT9" s="82"/>
      <c r="AV9" s="82"/>
      <c r="AW9" s="82"/>
      <c r="AX9" s="82"/>
      <c r="AY9" s="82"/>
      <c r="AZ9" s="82"/>
      <c r="BA9" s="82"/>
      <c r="BB9" s="82"/>
      <c r="BC9" s="82"/>
      <c r="BD9" s="82"/>
      <c r="BS9" s="17" t="s">
        <v>171</v>
      </c>
    </row>
    <row r="10" spans="1:74" ht="12" customHeight="1" x14ac:dyDescent="0.2">
      <c r="B10" s="18"/>
      <c r="D10" s="110" t="s">
        <v>14</v>
      </c>
      <c r="AG10" s="82"/>
      <c r="AK10" s="110" t="s">
        <v>15</v>
      </c>
      <c r="AN10" s="111" t="s">
        <v>16</v>
      </c>
      <c r="AR10" s="18"/>
      <c r="AS10" s="82"/>
      <c r="AT10" s="82"/>
      <c r="AV10" s="82"/>
      <c r="AW10" s="82"/>
      <c r="AX10" s="82"/>
      <c r="AY10" s="82"/>
      <c r="AZ10" s="82"/>
      <c r="BA10" s="82"/>
      <c r="BB10" s="82"/>
      <c r="BC10" s="82"/>
      <c r="BD10" s="82"/>
      <c r="BS10" s="17" t="s">
        <v>171</v>
      </c>
    </row>
    <row r="11" spans="1:74" ht="18.600000000000001" customHeight="1" x14ac:dyDescent="0.2">
      <c r="B11" s="18"/>
      <c r="E11" s="113" t="s">
        <v>17</v>
      </c>
      <c r="AG11" s="82"/>
      <c r="AK11" s="110" t="s">
        <v>18</v>
      </c>
      <c r="AN11" s="111"/>
      <c r="AR11" s="18"/>
      <c r="AS11" s="82"/>
      <c r="AT11" s="82"/>
      <c r="AV11" s="82"/>
      <c r="AW11" s="82"/>
      <c r="AX11" s="82"/>
      <c r="AY11" s="82"/>
      <c r="AZ11" s="82"/>
      <c r="BA11" s="82"/>
      <c r="BB11" s="82"/>
      <c r="BC11" s="82"/>
      <c r="BD11" s="82"/>
      <c r="BS11" s="17" t="s">
        <v>171</v>
      </c>
    </row>
    <row r="12" spans="1:74" ht="6.95" customHeight="1" x14ac:dyDescent="0.2">
      <c r="B12" s="18"/>
      <c r="AG12" s="82"/>
      <c r="AN12" s="82"/>
      <c r="AR12" s="18"/>
      <c r="AS12" s="82"/>
      <c r="AT12" s="82"/>
      <c r="AV12" s="82"/>
      <c r="AW12" s="82"/>
      <c r="AX12" s="82"/>
      <c r="AY12" s="82"/>
      <c r="AZ12" s="82"/>
      <c r="BA12" s="82"/>
      <c r="BB12" s="82"/>
      <c r="BC12" s="82"/>
      <c r="BD12" s="82"/>
      <c r="BS12" s="17" t="s">
        <v>171</v>
      </c>
    </row>
    <row r="13" spans="1:74" ht="12" customHeight="1" x14ac:dyDescent="0.2">
      <c r="B13" s="18"/>
      <c r="D13" s="110" t="s">
        <v>19</v>
      </c>
      <c r="AG13" s="82"/>
      <c r="AK13" s="110" t="s">
        <v>15</v>
      </c>
      <c r="AN13" s="111"/>
      <c r="AR13" s="18"/>
      <c r="AS13" s="82"/>
      <c r="AT13" s="82"/>
      <c r="AV13" s="82"/>
      <c r="AW13" s="82"/>
      <c r="AX13" s="82"/>
      <c r="AY13" s="82"/>
      <c r="AZ13" s="82"/>
      <c r="BA13" s="82"/>
      <c r="BB13" s="82"/>
      <c r="BC13" s="82"/>
      <c r="BD13" s="82"/>
      <c r="BS13" s="17" t="s">
        <v>171</v>
      </c>
    </row>
    <row r="14" spans="1:74" ht="12.6" customHeight="1" x14ac:dyDescent="0.2">
      <c r="B14" s="18"/>
      <c r="E14" s="187" t="s">
        <v>564</v>
      </c>
      <c r="AG14" s="82"/>
      <c r="AK14" s="110" t="s">
        <v>18</v>
      </c>
      <c r="AN14" s="111"/>
      <c r="AR14" s="18"/>
      <c r="AS14" s="82"/>
      <c r="AT14" s="82"/>
      <c r="AV14" s="82"/>
      <c r="AW14" s="82"/>
      <c r="AX14" s="82"/>
      <c r="AY14" s="82"/>
      <c r="AZ14" s="82"/>
      <c r="BA14" s="82"/>
      <c r="BB14" s="82"/>
      <c r="BC14" s="82"/>
      <c r="BD14" s="82"/>
      <c r="BS14" s="17" t="s">
        <v>171</v>
      </c>
    </row>
    <row r="15" spans="1:74" ht="6.95" customHeight="1" x14ac:dyDescent="0.2">
      <c r="B15" s="18"/>
      <c r="AG15" s="82"/>
      <c r="AN15" s="82"/>
      <c r="AR15" s="18"/>
      <c r="AS15" s="82"/>
      <c r="AT15" s="82"/>
      <c r="AV15" s="82"/>
      <c r="AW15" s="82"/>
      <c r="AX15" s="82"/>
      <c r="AY15" s="82"/>
      <c r="AZ15" s="82"/>
      <c r="BA15" s="82"/>
      <c r="BB15" s="82"/>
      <c r="BC15" s="82"/>
      <c r="BD15" s="82"/>
      <c r="BS15" s="17" t="s">
        <v>5</v>
      </c>
    </row>
    <row r="16" spans="1:74" ht="12" customHeight="1" x14ac:dyDescent="0.2">
      <c r="B16" s="18"/>
      <c r="D16" s="110" t="s">
        <v>20</v>
      </c>
      <c r="AG16" s="82"/>
      <c r="AK16" s="110" t="s">
        <v>15</v>
      </c>
      <c r="AN16" s="111" t="s">
        <v>21</v>
      </c>
      <c r="AR16" s="18"/>
      <c r="AS16" s="82"/>
      <c r="AT16" s="82"/>
      <c r="AV16" s="82"/>
      <c r="AW16" s="82"/>
      <c r="AX16" s="82"/>
      <c r="AY16" s="82"/>
      <c r="AZ16" s="82"/>
      <c r="BA16" s="82"/>
      <c r="BB16" s="82"/>
      <c r="BC16" s="82"/>
      <c r="BD16" s="82"/>
      <c r="BS16" s="17" t="s">
        <v>5</v>
      </c>
    </row>
    <row r="17" spans="2:71" ht="18.600000000000001" customHeight="1" x14ac:dyDescent="0.2">
      <c r="B17" s="18"/>
      <c r="E17" s="113" t="s">
        <v>22</v>
      </c>
      <c r="AG17" s="82"/>
      <c r="AK17" s="110" t="s">
        <v>18</v>
      </c>
      <c r="AN17" s="111"/>
      <c r="AR17" s="18"/>
      <c r="AS17" s="82"/>
      <c r="AT17" s="82"/>
      <c r="AV17" s="82"/>
      <c r="AW17" s="82"/>
      <c r="AX17" s="82"/>
      <c r="AY17" s="82"/>
      <c r="AZ17" s="82"/>
      <c r="BA17" s="82"/>
      <c r="BB17" s="82"/>
      <c r="BC17" s="82"/>
      <c r="BD17" s="82"/>
      <c r="BS17" s="17" t="s">
        <v>179</v>
      </c>
    </row>
    <row r="18" spans="2:71" ht="6.95" customHeight="1" x14ac:dyDescent="0.2">
      <c r="B18" s="18"/>
      <c r="AG18" s="82"/>
      <c r="AN18" s="82"/>
      <c r="AR18" s="18"/>
      <c r="AS18" s="82"/>
      <c r="AT18" s="82"/>
      <c r="AV18" s="82"/>
      <c r="AW18" s="82"/>
      <c r="AX18" s="82"/>
      <c r="AY18" s="82"/>
      <c r="AZ18" s="82"/>
      <c r="BA18" s="82"/>
      <c r="BB18" s="82"/>
      <c r="BC18" s="82"/>
      <c r="BD18" s="82"/>
      <c r="BS18" s="17" t="s">
        <v>171</v>
      </c>
    </row>
    <row r="19" spans="2:71" ht="12" customHeight="1" x14ac:dyDescent="0.2">
      <c r="B19" s="18"/>
      <c r="D19" s="110" t="s">
        <v>23</v>
      </c>
      <c r="AG19" s="82"/>
      <c r="AK19" s="110" t="s">
        <v>15</v>
      </c>
      <c r="AN19" s="111"/>
      <c r="AR19" s="18"/>
      <c r="AS19" s="82"/>
      <c r="AT19" s="82"/>
      <c r="AV19" s="82"/>
      <c r="AW19" s="82"/>
      <c r="AX19" s="82"/>
      <c r="AY19" s="82"/>
      <c r="AZ19" s="82"/>
      <c r="BA19" s="82"/>
      <c r="BB19" s="82"/>
      <c r="BC19" s="82"/>
      <c r="BD19" s="82"/>
      <c r="BS19" s="17" t="s">
        <v>171</v>
      </c>
    </row>
    <row r="20" spans="2:71" ht="18.600000000000001" customHeight="1" x14ac:dyDescent="0.2">
      <c r="B20" s="18"/>
      <c r="E20" s="187" t="s">
        <v>564</v>
      </c>
      <c r="AG20" s="82"/>
      <c r="AK20" s="110" t="s">
        <v>18</v>
      </c>
      <c r="AN20" s="111"/>
      <c r="AR20" s="18"/>
      <c r="AS20" s="82"/>
      <c r="AT20" s="82"/>
      <c r="AV20" s="82"/>
      <c r="AW20" s="82"/>
      <c r="AX20" s="82"/>
      <c r="AY20" s="82"/>
      <c r="AZ20" s="82"/>
      <c r="BA20" s="82"/>
      <c r="BB20" s="82"/>
      <c r="BC20" s="82"/>
      <c r="BD20" s="82"/>
      <c r="BS20" s="17" t="s">
        <v>5</v>
      </c>
    </row>
    <row r="21" spans="2:71" ht="6.95" customHeight="1" x14ac:dyDescent="0.2">
      <c r="B21" s="18"/>
      <c r="AG21" s="82"/>
      <c r="AN21" s="82"/>
      <c r="AR21" s="18"/>
      <c r="AS21" s="82"/>
      <c r="AT21" s="82"/>
      <c r="AV21" s="82"/>
      <c r="AW21" s="82"/>
      <c r="AX21" s="82"/>
      <c r="AY21" s="82"/>
      <c r="AZ21" s="82"/>
      <c r="BA21" s="82"/>
      <c r="BB21" s="82"/>
      <c r="BC21" s="82"/>
      <c r="BD21" s="82"/>
    </row>
    <row r="22" spans="2:71" ht="12" customHeight="1" x14ac:dyDescent="0.2">
      <c r="B22" s="18"/>
      <c r="D22" s="110" t="s">
        <v>24</v>
      </c>
      <c r="AG22" s="82"/>
      <c r="AN22" s="82"/>
      <c r="AR22" s="18"/>
      <c r="AS22" s="82"/>
      <c r="AT22" s="82"/>
      <c r="AV22" s="82"/>
      <c r="AW22" s="82"/>
      <c r="AX22" s="82"/>
      <c r="AY22" s="82"/>
      <c r="AZ22" s="82"/>
      <c r="BA22" s="82"/>
      <c r="BB22" s="82"/>
      <c r="BC22" s="82"/>
      <c r="BD22" s="82"/>
    </row>
    <row r="23" spans="2:71" ht="143.25" customHeight="1" x14ac:dyDescent="0.2">
      <c r="B23" s="18"/>
      <c r="E23" s="212" t="s">
        <v>25</v>
      </c>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1"/>
      <c r="AH23" s="213"/>
      <c r="AI23" s="213"/>
      <c r="AJ23" s="213"/>
      <c r="AK23" s="213"/>
      <c r="AL23" s="213"/>
      <c r="AM23" s="213"/>
      <c r="AN23" s="211"/>
      <c r="AR23" s="18"/>
      <c r="AS23" s="82"/>
      <c r="AT23" s="82"/>
      <c r="AV23" s="82"/>
      <c r="AW23" s="82"/>
      <c r="AX23" s="82"/>
      <c r="AY23" s="82"/>
      <c r="AZ23" s="82"/>
      <c r="BA23" s="82"/>
      <c r="BB23" s="82"/>
      <c r="BC23" s="82"/>
      <c r="BD23" s="82"/>
    </row>
    <row r="24" spans="2:71" ht="6.95" customHeight="1" x14ac:dyDescent="0.2">
      <c r="B24" s="18"/>
      <c r="AG24" s="82"/>
      <c r="AN24" s="82"/>
      <c r="AR24" s="18"/>
      <c r="AS24" s="82"/>
      <c r="AT24" s="82"/>
      <c r="AV24" s="82"/>
      <c r="AW24" s="82"/>
      <c r="AX24" s="82"/>
      <c r="AY24" s="82"/>
      <c r="AZ24" s="82"/>
      <c r="BA24" s="82"/>
      <c r="BB24" s="82"/>
      <c r="BC24" s="82"/>
      <c r="BD24" s="82"/>
    </row>
    <row r="25" spans="2:71" ht="6.95" customHeight="1" x14ac:dyDescent="0.2">
      <c r="B25" s="1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9"/>
      <c r="AH25" s="168"/>
      <c r="AI25" s="168"/>
      <c r="AJ25" s="168"/>
      <c r="AK25" s="168"/>
      <c r="AL25" s="168"/>
      <c r="AM25" s="168"/>
      <c r="AN25" s="169"/>
      <c r="AO25" s="168"/>
      <c r="AR25" s="18"/>
      <c r="AS25" s="82"/>
      <c r="AT25" s="82"/>
      <c r="AV25" s="82"/>
      <c r="AW25" s="82"/>
      <c r="AX25" s="82"/>
      <c r="AY25" s="82"/>
      <c r="AZ25" s="82"/>
      <c r="BA25" s="82"/>
      <c r="BB25" s="82"/>
      <c r="BC25" s="82"/>
      <c r="BD25" s="82"/>
    </row>
    <row r="26" spans="2:71" s="1" customFormat="1" ht="25.9" customHeight="1" x14ac:dyDescent="0.2">
      <c r="B26" s="19"/>
      <c r="D26" s="170" t="s">
        <v>26</v>
      </c>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2"/>
      <c r="AH26" s="171"/>
      <c r="AI26" s="171"/>
      <c r="AJ26" s="171"/>
      <c r="AK26" s="238">
        <f>ROUND(AG54,2)</f>
        <v>0</v>
      </c>
      <c r="AL26" s="239"/>
      <c r="AM26" s="239"/>
      <c r="AN26" s="240"/>
      <c r="AO26" s="239"/>
      <c r="AR26" s="19"/>
      <c r="AS26" s="82"/>
      <c r="AT26" s="82"/>
      <c r="AV26" s="82"/>
      <c r="AW26" s="82"/>
      <c r="AX26" s="82"/>
      <c r="AY26" s="82"/>
      <c r="AZ26" s="82"/>
      <c r="BA26" s="82"/>
      <c r="BB26" s="82"/>
      <c r="BC26" s="82"/>
      <c r="BD26" s="82"/>
    </row>
    <row r="27" spans="2:71" s="1" customFormat="1" ht="6.95" customHeight="1" x14ac:dyDescent="0.2">
      <c r="B27" s="19"/>
      <c r="AG27" s="82"/>
      <c r="AN27" s="82"/>
      <c r="AR27" s="19"/>
      <c r="AS27" s="82"/>
      <c r="AT27" s="82"/>
      <c r="AV27" s="82"/>
      <c r="AW27" s="82"/>
      <c r="AX27" s="82"/>
      <c r="AY27" s="82"/>
      <c r="AZ27" s="82"/>
      <c r="BA27" s="82"/>
      <c r="BB27" s="82"/>
      <c r="BC27" s="82"/>
      <c r="BD27" s="82"/>
    </row>
    <row r="28" spans="2:71" s="1" customFormat="1" ht="12.6" customHeight="1" x14ac:dyDescent="0.2">
      <c r="B28" s="19"/>
      <c r="L28" s="222" t="s">
        <v>28</v>
      </c>
      <c r="M28" s="221"/>
      <c r="N28" s="221"/>
      <c r="O28" s="221"/>
      <c r="P28" s="221"/>
      <c r="W28" s="222" t="s">
        <v>27</v>
      </c>
      <c r="X28" s="221"/>
      <c r="Y28" s="221"/>
      <c r="Z28" s="221"/>
      <c r="AA28" s="221"/>
      <c r="AB28" s="221"/>
      <c r="AC28" s="221"/>
      <c r="AD28" s="221"/>
      <c r="AE28" s="221"/>
      <c r="AG28" s="82"/>
      <c r="AK28" s="222" t="s">
        <v>29</v>
      </c>
      <c r="AL28" s="221"/>
      <c r="AM28" s="221"/>
      <c r="AN28" s="211"/>
      <c r="AO28" s="221"/>
      <c r="AR28" s="19"/>
      <c r="AS28" s="82"/>
      <c r="AT28" s="82"/>
      <c r="AV28" s="82"/>
      <c r="AW28" s="82"/>
      <c r="AX28" s="82"/>
      <c r="AY28" s="82"/>
      <c r="AZ28" s="82"/>
      <c r="BA28" s="82"/>
      <c r="BB28" s="82"/>
      <c r="BC28" s="82"/>
      <c r="BD28" s="82"/>
    </row>
    <row r="29" spans="2:71" s="2" customFormat="1" ht="14.45" customHeight="1" x14ac:dyDescent="0.2">
      <c r="B29" s="20"/>
      <c r="D29" s="110" t="s">
        <v>30</v>
      </c>
      <c r="F29" s="110" t="s">
        <v>31</v>
      </c>
      <c r="L29" s="219">
        <v>0.21</v>
      </c>
      <c r="M29" s="218"/>
      <c r="N29" s="218"/>
      <c r="O29" s="218"/>
      <c r="P29" s="218"/>
      <c r="W29" s="217">
        <f>ROUND(AZ54, 2)</f>
        <v>0</v>
      </c>
      <c r="X29" s="218"/>
      <c r="Y29" s="218"/>
      <c r="Z29" s="218"/>
      <c r="AA29" s="218"/>
      <c r="AB29" s="218"/>
      <c r="AC29" s="218"/>
      <c r="AD29" s="218"/>
      <c r="AE29" s="218"/>
      <c r="AG29" s="82"/>
      <c r="AK29" s="217">
        <f>ROUND(AV54, 2)</f>
        <v>0</v>
      </c>
      <c r="AL29" s="218"/>
      <c r="AM29" s="218"/>
      <c r="AN29" s="211"/>
      <c r="AO29" s="218"/>
      <c r="AR29" s="20"/>
      <c r="AS29" s="82"/>
      <c r="AT29" s="82"/>
      <c r="AV29" s="82"/>
      <c r="AW29" s="82"/>
      <c r="AX29" s="82"/>
      <c r="AY29" s="82"/>
      <c r="AZ29" s="82"/>
      <c r="BA29" s="82"/>
      <c r="BB29" s="82"/>
      <c r="BC29" s="82"/>
      <c r="BD29" s="82"/>
    </row>
    <row r="30" spans="2:71" s="2" customFormat="1" ht="14.45" customHeight="1" x14ac:dyDescent="0.2">
      <c r="B30" s="20"/>
      <c r="F30" s="110" t="s">
        <v>32</v>
      </c>
      <c r="L30" s="219">
        <v>0.12</v>
      </c>
      <c r="M30" s="218"/>
      <c r="N30" s="218"/>
      <c r="O30" s="218"/>
      <c r="P30" s="218"/>
      <c r="W30" s="217">
        <f>ROUND(BA54, 2)</f>
        <v>0</v>
      </c>
      <c r="X30" s="218"/>
      <c r="Y30" s="218"/>
      <c r="Z30" s="218"/>
      <c r="AA30" s="218"/>
      <c r="AB30" s="218"/>
      <c r="AC30" s="218"/>
      <c r="AD30" s="218"/>
      <c r="AE30" s="218"/>
      <c r="AG30" s="82"/>
      <c r="AK30" s="217">
        <f>ROUND(AW54, 2)</f>
        <v>0</v>
      </c>
      <c r="AL30" s="218"/>
      <c r="AM30" s="218"/>
      <c r="AN30" s="211"/>
      <c r="AO30" s="218"/>
      <c r="AR30" s="20"/>
      <c r="AS30" s="82"/>
      <c r="AT30" s="82"/>
      <c r="AV30" s="82"/>
      <c r="AW30" s="82"/>
      <c r="AX30" s="82"/>
      <c r="AY30" s="82"/>
      <c r="AZ30" s="82"/>
      <c r="BA30" s="82"/>
      <c r="BB30" s="82"/>
      <c r="BC30" s="82"/>
      <c r="BD30" s="82"/>
    </row>
    <row r="31" spans="2:71" s="2" customFormat="1" ht="14.45" hidden="1" customHeight="1" x14ac:dyDescent="0.2">
      <c r="B31" s="20"/>
      <c r="F31" s="110" t="s">
        <v>33</v>
      </c>
      <c r="L31" s="219">
        <v>0.21</v>
      </c>
      <c r="M31" s="218"/>
      <c r="N31" s="218"/>
      <c r="O31" s="218"/>
      <c r="P31" s="218"/>
      <c r="W31" s="217">
        <f>ROUND(BB54, 2)</f>
        <v>0</v>
      </c>
      <c r="X31" s="218"/>
      <c r="Y31" s="218"/>
      <c r="Z31" s="218"/>
      <c r="AA31" s="218"/>
      <c r="AB31" s="218"/>
      <c r="AC31" s="218"/>
      <c r="AD31" s="218"/>
      <c r="AE31" s="218"/>
      <c r="AG31" s="82"/>
      <c r="AK31" s="217">
        <v>0</v>
      </c>
      <c r="AL31" s="218"/>
      <c r="AM31" s="218"/>
      <c r="AN31" s="211"/>
      <c r="AO31" s="218"/>
      <c r="AR31" s="20"/>
      <c r="AS31" s="82"/>
      <c r="AT31" s="82"/>
      <c r="AV31" s="82"/>
      <c r="AW31" s="82"/>
      <c r="AX31" s="82"/>
      <c r="AY31" s="82"/>
      <c r="AZ31" s="82"/>
      <c r="BA31" s="82"/>
      <c r="BB31" s="82"/>
      <c r="BC31" s="82"/>
      <c r="BD31" s="82"/>
    </row>
    <row r="32" spans="2:71" s="2" customFormat="1" ht="14.45" hidden="1" customHeight="1" x14ac:dyDescent="0.2">
      <c r="B32" s="20"/>
      <c r="F32" s="110" t="s">
        <v>34</v>
      </c>
      <c r="L32" s="219">
        <v>0.12</v>
      </c>
      <c r="M32" s="218"/>
      <c r="N32" s="218"/>
      <c r="O32" s="218"/>
      <c r="P32" s="218"/>
      <c r="W32" s="217">
        <f>ROUND(BC54, 2)</f>
        <v>0</v>
      </c>
      <c r="X32" s="218"/>
      <c r="Y32" s="218"/>
      <c r="Z32" s="218"/>
      <c r="AA32" s="218"/>
      <c r="AB32" s="218"/>
      <c r="AC32" s="218"/>
      <c r="AD32" s="218"/>
      <c r="AE32" s="218"/>
      <c r="AG32" s="82"/>
      <c r="AK32" s="217">
        <v>0</v>
      </c>
      <c r="AL32" s="218"/>
      <c r="AM32" s="218"/>
      <c r="AN32" s="211"/>
      <c r="AO32" s="218"/>
      <c r="AR32" s="20"/>
      <c r="AS32" s="82"/>
      <c r="AT32" s="82"/>
      <c r="AV32" s="82"/>
      <c r="AW32" s="82"/>
      <c r="AX32" s="82"/>
      <c r="AY32" s="82"/>
      <c r="AZ32" s="82"/>
      <c r="BA32" s="82"/>
      <c r="BB32" s="82"/>
      <c r="BC32" s="82"/>
      <c r="BD32" s="82"/>
    </row>
    <row r="33" spans="2:56" s="2" customFormat="1" ht="14.45" hidden="1" customHeight="1" x14ac:dyDescent="0.2">
      <c r="B33" s="20"/>
      <c r="F33" s="110" t="s">
        <v>35</v>
      </c>
      <c r="L33" s="219">
        <v>0</v>
      </c>
      <c r="M33" s="218"/>
      <c r="N33" s="218"/>
      <c r="O33" s="218"/>
      <c r="P33" s="218"/>
      <c r="W33" s="217">
        <f>ROUND(BD54, 2)</f>
        <v>0</v>
      </c>
      <c r="X33" s="218"/>
      <c r="Y33" s="218"/>
      <c r="Z33" s="218"/>
      <c r="AA33" s="218"/>
      <c r="AB33" s="218"/>
      <c r="AC33" s="218"/>
      <c r="AD33" s="218"/>
      <c r="AE33" s="218"/>
      <c r="AG33" s="82"/>
      <c r="AK33" s="217">
        <v>0</v>
      </c>
      <c r="AL33" s="218"/>
      <c r="AM33" s="218"/>
      <c r="AN33" s="211"/>
      <c r="AO33" s="218"/>
      <c r="AR33" s="20"/>
      <c r="AS33" s="82"/>
      <c r="AT33" s="82"/>
      <c r="AV33" s="82"/>
      <c r="AW33" s="82"/>
      <c r="AX33" s="82"/>
      <c r="AY33" s="82"/>
      <c r="AZ33" s="82"/>
      <c r="BA33" s="82"/>
      <c r="BB33" s="82"/>
      <c r="BC33" s="82"/>
      <c r="BD33" s="82"/>
    </row>
    <row r="34" spans="2:56" s="1" customFormat="1" ht="6.95" customHeight="1" x14ac:dyDescent="0.2">
      <c r="B34" s="19"/>
      <c r="AG34" s="82"/>
      <c r="AN34" s="82"/>
      <c r="AR34" s="19"/>
      <c r="AS34" s="82"/>
      <c r="AT34" s="82"/>
      <c r="AV34" s="82"/>
      <c r="AW34" s="82"/>
      <c r="AX34" s="82"/>
      <c r="AY34" s="82"/>
      <c r="AZ34" s="82"/>
      <c r="BA34" s="82"/>
      <c r="BB34" s="82"/>
      <c r="BC34" s="82"/>
      <c r="BD34" s="82"/>
    </row>
    <row r="35" spans="2:56" s="1" customFormat="1" ht="25.9" customHeight="1" x14ac:dyDescent="0.2">
      <c r="B35" s="19"/>
      <c r="C35" s="173"/>
      <c r="D35" s="174" t="s">
        <v>36</v>
      </c>
      <c r="E35" s="175"/>
      <c r="F35" s="175"/>
      <c r="G35" s="175"/>
      <c r="H35" s="175"/>
      <c r="I35" s="175"/>
      <c r="J35" s="175"/>
      <c r="K35" s="175"/>
      <c r="L35" s="175"/>
      <c r="M35" s="175"/>
      <c r="N35" s="175"/>
      <c r="O35" s="175"/>
      <c r="P35" s="175"/>
      <c r="Q35" s="175"/>
      <c r="R35" s="175"/>
      <c r="S35" s="175"/>
      <c r="T35" s="176" t="s">
        <v>37</v>
      </c>
      <c r="U35" s="175"/>
      <c r="V35" s="175"/>
      <c r="W35" s="175"/>
      <c r="X35" s="225" t="s">
        <v>38</v>
      </c>
      <c r="Y35" s="224"/>
      <c r="Z35" s="224"/>
      <c r="AA35" s="224"/>
      <c r="AB35" s="224"/>
      <c r="AC35" s="175"/>
      <c r="AD35" s="175"/>
      <c r="AE35" s="175"/>
      <c r="AF35" s="175"/>
      <c r="AG35" s="177"/>
      <c r="AH35" s="175"/>
      <c r="AI35" s="175"/>
      <c r="AJ35" s="175"/>
      <c r="AK35" s="230">
        <f>SUM(AK26:AK33)</f>
        <v>0</v>
      </c>
      <c r="AL35" s="224"/>
      <c r="AM35" s="224"/>
      <c r="AN35" s="231"/>
      <c r="AO35" s="232"/>
      <c r="AP35" s="173"/>
      <c r="AQ35" s="173"/>
      <c r="AR35" s="19"/>
      <c r="AS35" s="82"/>
      <c r="AT35" s="82"/>
      <c r="AV35" s="82"/>
      <c r="AW35" s="82"/>
      <c r="AX35" s="82"/>
      <c r="AY35" s="82"/>
      <c r="AZ35" s="82"/>
      <c r="BA35" s="82"/>
      <c r="BB35" s="82"/>
      <c r="BC35" s="82"/>
      <c r="BD35" s="82"/>
    </row>
    <row r="36" spans="2:56" s="1" customFormat="1" ht="6.95" customHeight="1" x14ac:dyDescent="0.2">
      <c r="B36" s="19"/>
      <c r="AG36" s="82"/>
      <c r="AN36" s="82"/>
      <c r="AR36" s="19"/>
      <c r="AS36" s="82"/>
      <c r="AT36" s="82"/>
      <c r="AV36" s="82"/>
      <c r="AW36" s="82"/>
      <c r="AX36" s="82"/>
      <c r="AY36" s="82"/>
      <c r="AZ36" s="82"/>
      <c r="BA36" s="82"/>
      <c r="BB36" s="82"/>
      <c r="BC36" s="82"/>
      <c r="BD36" s="82"/>
    </row>
    <row r="37" spans="2:56" s="1" customFormat="1" ht="6.95" customHeight="1" x14ac:dyDescent="0.2">
      <c r="B37" s="127"/>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9"/>
      <c r="AH37" s="128"/>
      <c r="AI37" s="128"/>
      <c r="AJ37" s="128"/>
      <c r="AK37" s="128"/>
      <c r="AL37" s="128"/>
      <c r="AM37" s="128"/>
      <c r="AN37" s="129"/>
      <c r="AO37" s="128"/>
      <c r="AP37" s="128"/>
      <c r="AQ37" s="128"/>
      <c r="AR37" s="19"/>
      <c r="AS37" s="82"/>
      <c r="AT37" s="82"/>
      <c r="AV37" s="82"/>
      <c r="AW37" s="82"/>
      <c r="AX37" s="82"/>
      <c r="AY37" s="82"/>
      <c r="AZ37" s="82"/>
      <c r="BA37" s="82"/>
      <c r="BB37" s="82"/>
      <c r="BC37" s="82"/>
      <c r="BD37" s="82"/>
    </row>
    <row r="38" spans="2:56" x14ac:dyDescent="0.2">
      <c r="AG38" s="82"/>
      <c r="AN38" s="82"/>
      <c r="AS38" s="82"/>
      <c r="AT38" s="82"/>
      <c r="AV38" s="82"/>
      <c r="AW38" s="82"/>
      <c r="AX38" s="82"/>
      <c r="AY38" s="82"/>
      <c r="AZ38" s="82"/>
      <c r="BA38" s="82"/>
      <c r="BB38" s="82"/>
      <c r="BC38" s="82"/>
      <c r="BD38" s="82"/>
    </row>
    <row r="39" spans="2:56" x14ac:dyDescent="0.2">
      <c r="AG39" s="82"/>
      <c r="AN39" s="82"/>
      <c r="AS39" s="82"/>
      <c r="AT39" s="82"/>
      <c r="AV39" s="82"/>
      <c r="AW39" s="82"/>
      <c r="AX39" s="82"/>
      <c r="AY39" s="82"/>
      <c r="AZ39" s="82"/>
      <c r="BA39" s="82"/>
      <c r="BB39" s="82"/>
      <c r="BC39" s="82"/>
      <c r="BD39" s="82"/>
    </row>
    <row r="40" spans="2:56" x14ac:dyDescent="0.2">
      <c r="AG40" s="82"/>
      <c r="AN40" s="82"/>
      <c r="AS40" s="82"/>
      <c r="AT40" s="82"/>
      <c r="AV40" s="82"/>
      <c r="AW40" s="82"/>
      <c r="AX40" s="82"/>
      <c r="AY40" s="82"/>
      <c r="AZ40" s="82"/>
      <c r="BA40" s="82"/>
      <c r="BB40" s="82"/>
      <c r="BC40" s="82"/>
      <c r="BD40" s="82"/>
    </row>
    <row r="41" spans="2:56" s="1" customFormat="1" ht="6.95" customHeight="1" x14ac:dyDescent="0.2">
      <c r="B41" s="130"/>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2"/>
      <c r="AH41" s="131"/>
      <c r="AI41" s="131"/>
      <c r="AJ41" s="131"/>
      <c r="AK41" s="131"/>
      <c r="AL41" s="131"/>
      <c r="AM41" s="131"/>
      <c r="AN41" s="132"/>
      <c r="AO41" s="131"/>
      <c r="AP41" s="131"/>
      <c r="AQ41" s="131"/>
      <c r="AR41" s="19"/>
      <c r="AS41" s="82"/>
      <c r="AT41" s="82"/>
      <c r="AV41" s="82"/>
      <c r="AW41" s="82"/>
      <c r="AX41" s="82"/>
      <c r="AY41" s="82"/>
      <c r="AZ41" s="82"/>
      <c r="BA41" s="82"/>
      <c r="BB41" s="82"/>
      <c r="BC41" s="82"/>
      <c r="BD41" s="82"/>
    </row>
    <row r="42" spans="2:56" s="1" customFormat="1" ht="24.95" customHeight="1" x14ac:dyDescent="0.2">
      <c r="B42" s="19"/>
      <c r="C42" s="109" t="s">
        <v>180</v>
      </c>
      <c r="AG42" s="82"/>
      <c r="AN42" s="82"/>
      <c r="AR42" s="19"/>
      <c r="AS42" s="82"/>
      <c r="AT42" s="82"/>
      <c r="AV42" s="82"/>
      <c r="AW42" s="82"/>
      <c r="AX42" s="82"/>
      <c r="AY42" s="82"/>
      <c r="AZ42" s="82"/>
      <c r="BA42" s="82"/>
      <c r="BB42" s="82"/>
      <c r="BC42" s="82"/>
      <c r="BD42" s="82"/>
    </row>
    <row r="43" spans="2:56" s="1" customFormat="1" ht="6.95" customHeight="1" x14ac:dyDescent="0.2">
      <c r="B43" s="19"/>
      <c r="AG43" s="82"/>
      <c r="AN43" s="82"/>
      <c r="AR43" s="19"/>
      <c r="AS43" s="82"/>
      <c r="AT43" s="82"/>
      <c r="AV43" s="82"/>
      <c r="AW43" s="82"/>
      <c r="AX43" s="82"/>
      <c r="AY43" s="82"/>
      <c r="AZ43" s="82"/>
      <c r="BA43" s="82"/>
      <c r="BB43" s="82"/>
      <c r="BC43" s="82"/>
      <c r="BD43" s="82"/>
    </row>
    <row r="44" spans="2:56" s="3" customFormat="1" ht="12" customHeight="1" x14ac:dyDescent="0.2">
      <c r="B44" s="21"/>
      <c r="C44" s="110" t="s">
        <v>175</v>
      </c>
      <c r="L44" s="3" t="str">
        <f>K5</f>
        <v>24092025</v>
      </c>
      <c r="AG44" s="82"/>
      <c r="AN44" s="82"/>
      <c r="AR44" s="21"/>
      <c r="AS44" s="82"/>
      <c r="AT44" s="82"/>
      <c r="AV44" s="82"/>
      <c r="AW44" s="82"/>
      <c r="AX44" s="82"/>
      <c r="AY44" s="82"/>
      <c r="AZ44" s="82"/>
      <c r="BA44" s="82"/>
      <c r="BB44" s="82"/>
      <c r="BC44" s="82"/>
      <c r="BD44" s="82"/>
    </row>
    <row r="45" spans="2:56" s="4" customFormat="1" ht="36.950000000000003" customHeight="1" x14ac:dyDescent="0.2">
      <c r="B45" s="22"/>
      <c r="C45" s="178" t="s">
        <v>6</v>
      </c>
      <c r="L45" s="233" t="str">
        <f>K6</f>
        <v>SNÍŽENÍ OBJEMOVÉ AKTIVITY RADONU OBJEKTU MŠ KYTIČKA MILEVSKO</v>
      </c>
      <c r="M45" s="234"/>
      <c r="N45" s="234"/>
      <c r="O45" s="234"/>
      <c r="P45" s="234"/>
      <c r="Q45" s="234"/>
      <c r="R45" s="234"/>
      <c r="S45" s="234"/>
      <c r="T45" s="234"/>
      <c r="U45" s="234"/>
      <c r="V45" s="234"/>
      <c r="W45" s="234"/>
      <c r="X45" s="234"/>
      <c r="Y45" s="234"/>
      <c r="Z45" s="234"/>
      <c r="AA45" s="234"/>
      <c r="AB45" s="234"/>
      <c r="AC45" s="234"/>
      <c r="AD45" s="234"/>
      <c r="AE45" s="234"/>
      <c r="AF45" s="234"/>
      <c r="AG45" s="211"/>
      <c r="AH45" s="234"/>
      <c r="AI45" s="234"/>
      <c r="AJ45" s="234"/>
      <c r="AK45" s="234"/>
      <c r="AL45" s="234"/>
      <c r="AM45" s="234"/>
      <c r="AN45" s="211"/>
      <c r="AO45" s="234"/>
      <c r="AR45" s="22"/>
      <c r="AS45" s="82"/>
      <c r="AT45" s="82"/>
      <c r="AV45" s="82"/>
      <c r="AW45" s="82"/>
      <c r="AX45" s="82"/>
      <c r="AY45" s="82"/>
      <c r="AZ45" s="82"/>
      <c r="BA45" s="82"/>
      <c r="BB45" s="82"/>
      <c r="BC45" s="82"/>
      <c r="BD45" s="82"/>
    </row>
    <row r="46" spans="2:56" s="1" customFormat="1" ht="6.95" customHeight="1" x14ac:dyDescent="0.2">
      <c r="B46" s="19"/>
      <c r="AG46" s="82"/>
      <c r="AN46" s="82"/>
      <c r="AR46" s="19"/>
      <c r="AS46" s="82"/>
      <c r="AT46" s="82"/>
      <c r="AV46" s="82"/>
      <c r="AW46" s="82"/>
      <c r="AX46" s="82"/>
      <c r="AY46" s="82"/>
      <c r="AZ46" s="82"/>
      <c r="BA46" s="82"/>
      <c r="BB46" s="82"/>
      <c r="BC46" s="82"/>
      <c r="BD46" s="82"/>
    </row>
    <row r="47" spans="2:56" s="1" customFormat="1" ht="12" customHeight="1" x14ac:dyDescent="0.2">
      <c r="B47" s="19"/>
      <c r="C47" s="110" t="s">
        <v>11</v>
      </c>
      <c r="L47" s="179" t="str">
        <f>IF(K8="","",K8)</f>
        <v>st.p.č. 754 v k.ú. Milevsko</v>
      </c>
      <c r="AG47" s="82"/>
      <c r="AI47" s="110" t="s">
        <v>13</v>
      </c>
      <c r="AM47" s="216" t="str">
        <f>IF(AN8= "","",AN8)</f>
        <v>26. 9. 2025</v>
      </c>
      <c r="AN47" s="211"/>
      <c r="AR47" s="19"/>
      <c r="AS47" s="82"/>
      <c r="AT47" s="82"/>
      <c r="AV47" s="82"/>
      <c r="AW47" s="82"/>
      <c r="AX47" s="82"/>
      <c r="AY47" s="82"/>
      <c r="AZ47" s="82"/>
      <c r="BA47" s="82"/>
      <c r="BB47" s="82"/>
      <c r="BC47" s="82"/>
      <c r="BD47" s="82"/>
    </row>
    <row r="48" spans="2:56" s="1" customFormat="1" ht="6.95" customHeight="1" x14ac:dyDescent="0.2">
      <c r="B48" s="19"/>
      <c r="AG48" s="82"/>
      <c r="AN48" s="82"/>
      <c r="AR48" s="19"/>
      <c r="AS48" s="82"/>
      <c r="AT48" s="82"/>
      <c r="AV48" s="82"/>
      <c r="AW48" s="82"/>
      <c r="AX48" s="82"/>
      <c r="AY48" s="82"/>
      <c r="AZ48" s="82"/>
      <c r="BA48" s="82"/>
      <c r="BB48" s="82"/>
      <c r="BC48" s="82"/>
      <c r="BD48" s="82"/>
    </row>
    <row r="49" spans="1:91" s="1" customFormat="1" ht="25.7" customHeight="1" x14ac:dyDescent="0.2">
      <c r="B49" s="19"/>
      <c r="C49" s="110" t="s">
        <v>14</v>
      </c>
      <c r="L49" s="3" t="str">
        <f>IF(E11= "","",E11)</f>
        <v>Město Milevsko</v>
      </c>
      <c r="AG49" s="82"/>
      <c r="AI49" s="110" t="s">
        <v>20</v>
      </c>
      <c r="AM49" s="220" t="str">
        <f>IF(E17="","",E17)</f>
        <v>Ing. Jiří Drahota, ČKAIT 0400741</v>
      </c>
      <c r="AN49" s="211"/>
      <c r="AO49" s="221"/>
      <c r="AP49" s="221"/>
      <c r="AR49" s="19"/>
      <c r="AS49" s="208" t="s">
        <v>181</v>
      </c>
      <c r="AT49" s="209"/>
      <c r="AU49" s="23"/>
      <c r="AV49" s="85"/>
      <c r="AW49" s="85"/>
      <c r="AX49" s="85"/>
      <c r="AY49" s="85"/>
      <c r="AZ49" s="85"/>
      <c r="BA49" s="85"/>
      <c r="BB49" s="85"/>
      <c r="BC49" s="85"/>
      <c r="BD49" s="86"/>
    </row>
    <row r="50" spans="1:91" s="1" customFormat="1" ht="15.2" customHeight="1" x14ac:dyDescent="0.2">
      <c r="B50" s="19"/>
      <c r="C50" s="110" t="s">
        <v>19</v>
      </c>
      <c r="L50" s="3" t="str">
        <f>IF(E14="","",E14)</f>
        <v>X</v>
      </c>
      <c r="AG50" s="82"/>
      <c r="AI50" s="110" t="s">
        <v>23</v>
      </c>
      <c r="AM50" s="220" t="str">
        <f>IF(E20="","",E20)</f>
        <v>X</v>
      </c>
      <c r="AN50" s="211"/>
      <c r="AO50" s="221"/>
      <c r="AP50" s="221"/>
      <c r="AR50" s="19"/>
      <c r="AS50" s="210"/>
      <c r="AT50" s="211"/>
      <c r="AV50" s="82"/>
      <c r="AW50" s="82"/>
      <c r="AX50" s="82"/>
      <c r="AY50" s="82"/>
      <c r="AZ50" s="82"/>
      <c r="BA50" s="82"/>
      <c r="BB50" s="82"/>
      <c r="BC50" s="82"/>
      <c r="BD50" s="87"/>
    </row>
    <row r="51" spans="1:91" s="1" customFormat="1" ht="10.7" customHeight="1" x14ac:dyDescent="0.2">
      <c r="B51" s="19"/>
      <c r="AG51" s="82"/>
      <c r="AN51" s="82"/>
      <c r="AR51" s="19"/>
      <c r="AS51" s="210"/>
      <c r="AT51" s="211"/>
      <c r="AV51" s="82"/>
      <c r="AW51" s="82"/>
      <c r="AX51" s="82"/>
      <c r="AY51" s="82"/>
      <c r="AZ51" s="82"/>
      <c r="BA51" s="82"/>
      <c r="BB51" s="82"/>
      <c r="BC51" s="82"/>
      <c r="BD51" s="87"/>
    </row>
    <row r="52" spans="1:91" s="1" customFormat="1" ht="29.25" customHeight="1" x14ac:dyDescent="0.2">
      <c r="B52" s="19"/>
      <c r="C52" s="223" t="s">
        <v>53</v>
      </c>
      <c r="D52" s="224"/>
      <c r="E52" s="224"/>
      <c r="F52" s="224"/>
      <c r="G52" s="224"/>
      <c r="H52" s="121"/>
      <c r="I52" s="228" t="s">
        <v>54</v>
      </c>
      <c r="J52" s="224"/>
      <c r="K52" s="224"/>
      <c r="L52" s="224"/>
      <c r="M52" s="224"/>
      <c r="N52" s="224"/>
      <c r="O52" s="224"/>
      <c r="P52" s="224"/>
      <c r="Q52" s="224"/>
      <c r="R52" s="224"/>
      <c r="S52" s="224"/>
      <c r="T52" s="224"/>
      <c r="U52" s="224"/>
      <c r="V52" s="224"/>
      <c r="W52" s="224"/>
      <c r="X52" s="224"/>
      <c r="Y52" s="224"/>
      <c r="Z52" s="224"/>
      <c r="AA52" s="224"/>
      <c r="AB52" s="224"/>
      <c r="AC52" s="224"/>
      <c r="AD52" s="224"/>
      <c r="AE52" s="224"/>
      <c r="AF52" s="224"/>
      <c r="AG52" s="226" t="s">
        <v>182</v>
      </c>
      <c r="AH52" s="224"/>
      <c r="AI52" s="224"/>
      <c r="AJ52" s="224"/>
      <c r="AK52" s="224"/>
      <c r="AL52" s="224"/>
      <c r="AM52" s="224"/>
      <c r="AN52" s="227" t="s">
        <v>183</v>
      </c>
      <c r="AO52" s="224"/>
      <c r="AP52" s="224"/>
      <c r="AQ52" s="180" t="s">
        <v>52</v>
      </c>
      <c r="AR52" s="19"/>
      <c r="AS52" s="88" t="s">
        <v>184</v>
      </c>
      <c r="AT52" s="89" t="s">
        <v>185</v>
      </c>
      <c r="AU52" s="26" t="s">
        <v>186</v>
      </c>
      <c r="AV52" s="89" t="s">
        <v>187</v>
      </c>
      <c r="AW52" s="89" t="s">
        <v>188</v>
      </c>
      <c r="AX52" s="89" t="s">
        <v>189</v>
      </c>
      <c r="AY52" s="89" t="s">
        <v>190</v>
      </c>
      <c r="AZ52" s="89" t="s">
        <v>191</v>
      </c>
      <c r="BA52" s="89" t="s">
        <v>192</v>
      </c>
      <c r="BB52" s="89" t="s">
        <v>193</v>
      </c>
      <c r="BC52" s="89" t="s">
        <v>194</v>
      </c>
      <c r="BD52" s="90" t="s">
        <v>195</v>
      </c>
    </row>
    <row r="53" spans="1:91" s="1" customFormat="1" ht="10.7" customHeight="1" x14ac:dyDescent="0.2">
      <c r="B53" s="19"/>
      <c r="AG53" s="82"/>
      <c r="AN53" s="82"/>
      <c r="AR53" s="19"/>
      <c r="AS53" s="91"/>
      <c r="AT53" s="85"/>
      <c r="AU53" s="23"/>
      <c r="AV53" s="85"/>
      <c r="AW53" s="85"/>
      <c r="AX53" s="85"/>
      <c r="AY53" s="85"/>
      <c r="AZ53" s="85"/>
      <c r="BA53" s="85"/>
      <c r="BB53" s="85"/>
      <c r="BC53" s="85"/>
      <c r="BD53" s="86"/>
    </row>
    <row r="54" spans="1:91" s="5" customFormat="1" ht="32.450000000000003" customHeight="1" x14ac:dyDescent="0.2">
      <c r="B54" s="29"/>
      <c r="C54" s="148" t="s">
        <v>42</v>
      </c>
      <c r="D54" s="181"/>
      <c r="E54" s="181"/>
      <c r="F54" s="181"/>
      <c r="G54" s="181"/>
      <c r="H54" s="181"/>
      <c r="I54" s="181"/>
      <c r="J54" s="181"/>
      <c r="K54" s="181"/>
      <c r="L54" s="181"/>
      <c r="M54" s="181"/>
      <c r="N54" s="181"/>
      <c r="O54" s="181"/>
      <c r="P54" s="181"/>
      <c r="Q54" s="181"/>
      <c r="R54" s="181"/>
      <c r="S54" s="181"/>
      <c r="T54" s="181"/>
      <c r="U54" s="181"/>
      <c r="V54" s="181"/>
      <c r="W54" s="181"/>
      <c r="X54" s="181"/>
      <c r="Y54" s="181"/>
      <c r="Z54" s="181"/>
      <c r="AA54" s="181"/>
      <c r="AB54" s="181"/>
      <c r="AC54" s="181"/>
      <c r="AD54" s="181"/>
      <c r="AE54" s="181"/>
      <c r="AF54" s="181"/>
      <c r="AG54" s="229">
        <f>ROUND(SUM(AG55:AG56),2)</f>
        <v>0</v>
      </c>
      <c r="AH54" s="215"/>
      <c r="AI54" s="215"/>
      <c r="AJ54" s="215"/>
      <c r="AK54" s="215"/>
      <c r="AL54" s="215"/>
      <c r="AM54" s="215"/>
      <c r="AN54" s="214">
        <f>SUM(AG54,AT54)</f>
        <v>0</v>
      </c>
      <c r="AO54" s="215"/>
      <c r="AP54" s="215"/>
      <c r="AQ54" s="182"/>
      <c r="AR54" s="29"/>
      <c r="AS54" s="92">
        <f>ROUND(SUM(AS55:AS56),2)</f>
        <v>0</v>
      </c>
      <c r="AT54" s="93">
        <f>ROUND(SUM(AV54:AW54),2)</f>
        <v>0</v>
      </c>
      <c r="AU54" s="30">
        <f>ROUND(SUM(AU55:AU56),5)</f>
        <v>439.77537000000001</v>
      </c>
      <c r="AV54" s="93">
        <f>ROUND(AZ54*L29,2)</f>
        <v>0</v>
      </c>
      <c r="AW54" s="93">
        <f>ROUND(BA54*L30,2)</f>
        <v>0</v>
      </c>
      <c r="AX54" s="93">
        <f>ROUND(BB54*L29,2)</f>
        <v>0</v>
      </c>
      <c r="AY54" s="93">
        <f>ROUND(BC54*L30,2)</f>
        <v>0</v>
      </c>
      <c r="AZ54" s="93">
        <f>ROUND(SUM(AZ55:AZ56),2)</f>
        <v>0</v>
      </c>
      <c r="BA54" s="93">
        <f>ROUND(SUM(BA55:BA56),2)</f>
        <v>0</v>
      </c>
      <c r="BB54" s="93">
        <f>ROUND(SUM(BB55:BB56),2)</f>
        <v>0</v>
      </c>
      <c r="BC54" s="93">
        <f>ROUND(SUM(BC55:BC56),2)</f>
        <v>0</v>
      </c>
      <c r="BD54" s="94">
        <f>ROUND(SUM(BD55:BD56),2)</f>
        <v>0</v>
      </c>
      <c r="BS54" s="31" t="s">
        <v>66</v>
      </c>
      <c r="BT54" s="31" t="s">
        <v>70</v>
      </c>
      <c r="BU54" s="32" t="s">
        <v>196</v>
      </c>
      <c r="BV54" s="31" t="s">
        <v>197</v>
      </c>
      <c r="BW54" s="31" t="s">
        <v>170</v>
      </c>
      <c r="BX54" s="31" t="s">
        <v>198</v>
      </c>
      <c r="CL54" s="31"/>
    </row>
    <row r="55" spans="1:91" s="6" customFormat="1" ht="16.5" customHeight="1" x14ac:dyDescent="0.2">
      <c r="A55" s="183" t="s">
        <v>199</v>
      </c>
      <c r="B55" s="33"/>
      <c r="C55" s="184"/>
      <c r="D55" s="205" t="s">
        <v>200</v>
      </c>
      <c r="E55" s="206"/>
      <c r="F55" s="206"/>
      <c r="G55" s="206"/>
      <c r="H55" s="206"/>
      <c r="I55" s="185"/>
      <c r="J55" s="205" t="s">
        <v>201</v>
      </c>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7">
        <f>'01 - Větrání a stavební p...'!J30</f>
        <v>0</v>
      </c>
      <c r="AH55" s="206"/>
      <c r="AI55" s="206"/>
      <c r="AJ55" s="206"/>
      <c r="AK55" s="206"/>
      <c r="AL55" s="206"/>
      <c r="AM55" s="206"/>
      <c r="AN55" s="207">
        <f>SUM(AG55,AT55)</f>
        <v>0</v>
      </c>
      <c r="AO55" s="206"/>
      <c r="AP55" s="206"/>
      <c r="AQ55" s="186" t="s">
        <v>202</v>
      </c>
      <c r="AR55" s="33"/>
      <c r="AS55" s="95">
        <v>0</v>
      </c>
      <c r="AT55" s="96">
        <f>ROUND(SUM(AV55:AW55),2)</f>
        <v>0</v>
      </c>
      <c r="AU55" s="34">
        <f>'01 - Větrání a stavební p...'!P88</f>
        <v>439.77536600000008</v>
      </c>
      <c r="AV55" s="96">
        <f>'01 - Větrání a stavební p...'!J33</f>
        <v>0</v>
      </c>
      <c r="AW55" s="96">
        <f>'01 - Větrání a stavební p...'!J34</f>
        <v>0</v>
      </c>
      <c r="AX55" s="96">
        <f>'01 - Větrání a stavební p...'!J35</f>
        <v>0</v>
      </c>
      <c r="AY55" s="96">
        <f>'01 - Větrání a stavební p...'!J36</f>
        <v>0</v>
      </c>
      <c r="AZ55" s="96">
        <f>'01 - Větrání a stavební p...'!F33</f>
        <v>0</v>
      </c>
      <c r="BA55" s="96">
        <f>'01 - Větrání a stavební p...'!F34</f>
        <v>0</v>
      </c>
      <c r="BB55" s="96">
        <f>'01 - Větrání a stavební p...'!F35</f>
        <v>0</v>
      </c>
      <c r="BC55" s="96">
        <f>'01 - Větrání a stavební p...'!F36</f>
        <v>0</v>
      </c>
      <c r="BD55" s="97">
        <f>'01 - Větrání a stavební p...'!F37</f>
        <v>0</v>
      </c>
      <c r="BT55" s="35" t="s">
        <v>74</v>
      </c>
      <c r="BV55" s="35" t="s">
        <v>197</v>
      </c>
      <c r="BW55" s="35" t="s">
        <v>203</v>
      </c>
      <c r="BX55" s="35" t="s">
        <v>170</v>
      </c>
      <c r="CL55" s="35"/>
      <c r="CM55" s="35" t="s">
        <v>2</v>
      </c>
    </row>
    <row r="56" spans="1:91" s="6" customFormat="1" ht="16.5" customHeight="1" x14ac:dyDescent="0.2">
      <c r="A56" s="183" t="s">
        <v>199</v>
      </c>
      <c r="B56" s="33"/>
      <c r="C56" s="184"/>
      <c r="D56" s="205" t="s">
        <v>67</v>
      </c>
      <c r="E56" s="206"/>
      <c r="F56" s="206"/>
      <c r="G56" s="206"/>
      <c r="H56" s="206"/>
      <c r="I56" s="185"/>
      <c r="J56" s="205" t="s">
        <v>68</v>
      </c>
      <c r="K56" s="206"/>
      <c r="L56" s="206"/>
      <c r="M56" s="206"/>
      <c r="N56" s="206"/>
      <c r="O56" s="206"/>
      <c r="P56" s="206"/>
      <c r="Q56" s="206"/>
      <c r="R56" s="206"/>
      <c r="S56" s="206"/>
      <c r="T56" s="206"/>
      <c r="U56" s="206"/>
      <c r="V56" s="206"/>
      <c r="W56" s="206"/>
      <c r="X56" s="206"/>
      <c r="Y56" s="206"/>
      <c r="Z56" s="206"/>
      <c r="AA56" s="206"/>
      <c r="AB56" s="206"/>
      <c r="AC56" s="206"/>
      <c r="AD56" s="206"/>
      <c r="AE56" s="206"/>
      <c r="AF56" s="206"/>
      <c r="AG56" s="207">
        <f>'VRN - Vedlejší rozpočtové...'!J30</f>
        <v>0</v>
      </c>
      <c r="AH56" s="206"/>
      <c r="AI56" s="206"/>
      <c r="AJ56" s="206"/>
      <c r="AK56" s="206"/>
      <c r="AL56" s="206"/>
      <c r="AM56" s="206"/>
      <c r="AN56" s="207">
        <f>SUM(AG56,AT56)</f>
        <v>0</v>
      </c>
      <c r="AO56" s="206"/>
      <c r="AP56" s="206"/>
      <c r="AQ56" s="186" t="s">
        <v>202</v>
      </c>
      <c r="AR56" s="33"/>
      <c r="AS56" s="98">
        <v>0</v>
      </c>
      <c r="AT56" s="99">
        <f>ROUND(SUM(AV56:AW56),2)</f>
        <v>0</v>
      </c>
      <c r="AU56" s="36">
        <f>'VRN - Vedlejší rozpočtové...'!P86</f>
        <v>0</v>
      </c>
      <c r="AV56" s="99">
        <f>'VRN - Vedlejší rozpočtové...'!J33</f>
        <v>0</v>
      </c>
      <c r="AW56" s="99">
        <f>'VRN - Vedlejší rozpočtové...'!J34</f>
        <v>0</v>
      </c>
      <c r="AX56" s="99">
        <f>'VRN - Vedlejší rozpočtové...'!J35</f>
        <v>0</v>
      </c>
      <c r="AY56" s="99">
        <f>'VRN - Vedlejší rozpočtové...'!J36</f>
        <v>0</v>
      </c>
      <c r="AZ56" s="99">
        <f>'VRN - Vedlejší rozpočtové...'!F33</f>
        <v>0</v>
      </c>
      <c r="BA56" s="99">
        <f>'VRN - Vedlejší rozpočtové...'!F34</f>
        <v>0</v>
      </c>
      <c r="BB56" s="99">
        <f>'VRN - Vedlejší rozpočtové...'!F35</f>
        <v>0</v>
      </c>
      <c r="BC56" s="99">
        <f>'VRN - Vedlejší rozpočtové...'!F36</f>
        <v>0</v>
      </c>
      <c r="BD56" s="100">
        <f>'VRN - Vedlejší rozpočtové...'!F37</f>
        <v>0</v>
      </c>
      <c r="BT56" s="35" t="s">
        <v>74</v>
      </c>
      <c r="BV56" s="35" t="s">
        <v>197</v>
      </c>
      <c r="BW56" s="35" t="s">
        <v>1</v>
      </c>
      <c r="BX56" s="35" t="s">
        <v>170</v>
      </c>
      <c r="CL56" s="35"/>
      <c r="CM56" s="35" t="s">
        <v>2</v>
      </c>
    </row>
    <row r="57" spans="1:91" s="1" customFormat="1" ht="30" customHeight="1" x14ac:dyDescent="0.2">
      <c r="B57" s="19"/>
      <c r="AG57" s="82"/>
      <c r="AN57" s="82"/>
      <c r="AR57" s="19"/>
      <c r="AS57" s="82"/>
      <c r="AT57" s="82"/>
      <c r="AV57" s="82"/>
      <c r="AW57" s="82"/>
      <c r="AX57" s="82"/>
      <c r="AY57" s="82"/>
      <c r="AZ57" s="82"/>
      <c r="BA57" s="82"/>
      <c r="BB57" s="82"/>
      <c r="BC57" s="82"/>
      <c r="BD57" s="82"/>
    </row>
    <row r="58" spans="1:91" s="1" customFormat="1" ht="6.95" customHeight="1" x14ac:dyDescent="0.2">
      <c r="B58" s="127"/>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9"/>
      <c r="AH58" s="128"/>
      <c r="AI58" s="128"/>
      <c r="AJ58" s="128"/>
      <c r="AK58" s="128"/>
      <c r="AL58" s="128"/>
      <c r="AM58" s="128"/>
      <c r="AN58" s="129"/>
      <c r="AO58" s="128"/>
      <c r="AP58" s="128"/>
      <c r="AQ58" s="128"/>
      <c r="AR58" s="19"/>
      <c r="AS58" s="82"/>
      <c r="AT58" s="82"/>
      <c r="AV58" s="82"/>
      <c r="AW58" s="82"/>
      <c r="AX58" s="82"/>
      <c r="AY58" s="82"/>
      <c r="AZ58" s="82"/>
      <c r="BA58" s="82"/>
      <c r="BB58" s="82"/>
      <c r="BC58" s="82"/>
      <c r="BD58" s="82"/>
    </row>
  </sheetData>
  <sheetProtection sheet="1" objects="1" scenarios="1"/>
  <mergeCells count="44">
    <mergeCell ref="AR2:BE2"/>
    <mergeCell ref="W30:AE30"/>
    <mergeCell ref="AK32:AO32"/>
    <mergeCell ref="AN55:AP55"/>
    <mergeCell ref="K5:AO5"/>
    <mergeCell ref="K6:AO6"/>
    <mergeCell ref="L30:P30"/>
    <mergeCell ref="AK26:AO26"/>
    <mergeCell ref="W29:AE29"/>
    <mergeCell ref="L29:P29"/>
    <mergeCell ref="AK29:AO29"/>
    <mergeCell ref="W28:AE28"/>
    <mergeCell ref="AG55:AM55"/>
    <mergeCell ref="L33:P33"/>
    <mergeCell ref="AK30:AO30"/>
    <mergeCell ref="AK33:AO33"/>
    <mergeCell ref="J56:AF56"/>
    <mergeCell ref="AN52:AP52"/>
    <mergeCell ref="I52:AF52"/>
    <mergeCell ref="AG54:AM54"/>
    <mergeCell ref="AK35:AO35"/>
    <mergeCell ref="AN56:AP56"/>
    <mergeCell ref="L45:AO45"/>
    <mergeCell ref="AK31:AO31"/>
    <mergeCell ref="AG52:AM52"/>
    <mergeCell ref="AM49:AP49"/>
    <mergeCell ref="D55:H55"/>
    <mergeCell ref="W33:AE33"/>
    <mergeCell ref="J55:AF55"/>
    <mergeCell ref="AG56:AM56"/>
    <mergeCell ref="AS49:AT51"/>
    <mergeCell ref="E23:AN23"/>
    <mergeCell ref="AN54:AP54"/>
    <mergeCell ref="AM47:AN47"/>
    <mergeCell ref="W32:AE32"/>
    <mergeCell ref="L32:P32"/>
    <mergeCell ref="AM50:AP50"/>
    <mergeCell ref="L28:P28"/>
    <mergeCell ref="W31:AE31"/>
    <mergeCell ref="AK28:AO28"/>
    <mergeCell ref="C52:G52"/>
    <mergeCell ref="D56:H56"/>
    <mergeCell ref="X35:AB35"/>
    <mergeCell ref="L31:P31"/>
  </mergeCells>
  <hyperlinks>
    <hyperlink ref="A55" location="'01 - Větrání a stavební p...'!C2" display="/" xr:uid="{00000000-0004-0000-0000-000000000000}"/>
    <hyperlink ref="A56" location="'VRN - Vedlejší rozpočtové...'!C2" display="/" xr:uid="{00000000-0004-0000-0000-000001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M267"/>
  <sheetViews>
    <sheetView showGridLines="0" tabSelected="1" topLeftCell="A97" workbookViewId="0">
      <selection activeCell="H91" sqref="H91"/>
    </sheetView>
  </sheetViews>
  <sheetFormatPr defaultRowHeight="11.25" x14ac:dyDescent="0.2"/>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ustomWidth="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ustomWidth="1"/>
  </cols>
  <sheetData>
    <row r="1" spans="2:63" ht="9.9499999999999993" customHeight="1" x14ac:dyDescent="0.2">
      <c r="F1" s="82"/>
      <c r="I1" s="82"/>
      <c r="J1" s="82"/>
      <c r="BE1" s="82"/>
      <c r="BF1" s="82"/>
      <c r="BG1" s="82"/>
      <c r="BH1" s="82"/>
      <c r="BI1" s="82"/>
      <c r="BK1" s="82"/>
    </row>
    <row r="2" spans="2:63" ht="36.950000000000003" customHeight="1" x14ac:dyDescent="0.2">
      <c r="F2" s="82"/>
      <c r="I2" s="82"/>
      <c r="J2" s="82"/>
      <c r="L2" s="235" t="s">
        <v>0</v>
      </c>
      <c r="M2" s="213"/>
      <c r="N2" s="213"/>
      <c r="O2" s="213"/>
      <c r="P2" s="213"/>
      <c r="Q2" s="213"/>
      <c r="R2" s="213"/>
      <c r="S2" s="213"/>
      <c r="T2" s="213"/>
      <c r="U2" s="213"/>
      <c r="V2" s="213"/>
      <c r="AT2" s="17" t="s">
        <v>203</v>
      </c>
      <c r="BE2" s="82"/>
      <c r="BF2" s="82"/>
      <c r="BG2" s="82"/>
      <c r="BH2" s="82"/>
      <c r="BI2" s="82"/>
      <c r="BK2" s="82"/>
    </row>
    <row r="3" spans="2:63" ht="6.95" customHeight="1" x14ac:dyDescent="0.2">
      <c r="B3" s="106"/>
      <c r="C3" s="107"/>
      <c r="D3" s="107"/>
      <c r="E3" s="107"/>
      <c r="F3" s="108"/>
      <c r="G3" s="107"/>
      <c r="H3" s="107"/>
      <c r="I3" s="108"/>
      <c r="J3" s="108"/>
      <c r="K3" s="107"/>
      <c r="L3" s="18"/>
      <c r="AT3" s="17" t="s">
        <v>2</v>
      </c>
      <c r="BE3" s="82"/>
      <c r="BF3" s="82"/>
      <c r="BG3" s="82"/>
      <c r="BH3" s="82"/>
      <c r="BI3" s="82"/>
      <c r="BK3" s="82"/>
    </row>
    <row r="4" spans="2:63" ht="24.95" customHeight="1" x14ac:dyDescent="0.2">
      <c r="B4" s="18"/>
      <c r="D4" s="109" t="s">
        <v>3</v>
      </c>
      <c r="F4" s="82"/>
      <c r="I4" s="82"/>
      <c r="J4" s="82"/>
      <c r="L4" s="18"/>
      <c r="M4" s="37" t="s">
        <v>4</v>
      </c>
      <c r="AT4" s="17" t="s">
        <v>5</v>
      </c>
      <c r="BE4" s="82"/>
      <c r="BF4" s="82"/>
      <c r="BG4" s="82"/>
      <c r="BH4" s="82"/>
      <c r="BI4" s="82"/>
      <c r="BK4" s="82"/>
    </row>
    <row r="5" spans="2:63" ht="6.95" customHeight="1" x14ac:dyDescent="0.2">
      <c r="B5" s="18"/>
      <c r="F5" s="82"/>
      <c r="I5" s="82"/>
      <c r="J5" s="82"/>
      <c r="L5" s="18"/>
      <c r="BE5" s="82"/>
      <c r="BF5" s="82"/>
      <c r="BG5" s="82"/>
      <c r="BH5" s="82"/>
      <c r="BI5" s="82"/>
      <c r="BK5" s="82"/>
    </row>
    <row r="6" spans="2:63" ht="12" customHeight="1" x14ac:dyDescent="0.2">
      <c r="B6" s="18"/>
      <c r="D6" s="110" t="s">
        <v>6</v>
      </c>
      <c r="F6" s="82"/>
      <c r="I6" s="82"/>
      <c r="J6" s="82"/>
      <c r="L6" s="18"/>
      <c r="BE6" s="82"/>
      <c r="BF6" s="82"/>
      <c r="BG6" s="82"/>
      <c r="BH6" s="82"/>
      <c r="BI6" s="82"/>
      <c r="BK6" s="82"/>
    </row>
    <row r="7" spans="2:63" ht="26.25" customHeight="1" x14ac:dyDescent="0.2">
      <c r="B7" s="18"/>
      <c r="E7" s="241" t="str">
        <f>'Rekapitulace stavby'!K6</f>
        <v>SNÍŽENÍ OBJEMOVÉ AKTIVITY RADONU OBJEKTU MŠ KYTIČKA MILEVSKO</v>
      </c>
      <c r="F7" s="211"/>
      <c r="G7" s="213"/>
      <c r="H7" s="213"/>
      <c r="I7" s="82"/>
      <c r="J7" s="82"/>
      <c r="L7" s="18"/>
      <c r="BE7" s="82"/>
      <c r="BF7" s="82"/>
      <c r="BG7" s="82"/>
      <c r="BH7" s="82"/>
      <c r="BI7" s="82"/>
      <c r="BK7" s="82"/>
    </row>
    <row r="8" spans="2:63" s="1" customFormat="1" ht="12" customHeight="1" x14ac:dyDescent="0.2">
      <c r="B8" s="19"/>
      <c r="D8" s="110" t="s">
        <v>7</v>
      </c>
      <c r="F8" s="82"/>
      <c r="I8" s="82"/>
      <c r="J8" s="82"/>
      <c r="L8" s="19"/>
      <c r="BE8" s="82"/>
      <c r="BF8" s="82"/>
      <c r="BG8" s="82"/>
      <c r="BH8" s="82"/>
      <c r="BI8" s="82"/>
      <c r="BK8" s="82"/>
    </row>
    <row r="9" spans="2:63" s="1" customFormat="1" ht="16.5" customHeight="1" x14ac:dyDescent="0.2">
      <c r="B9" s="19"/>
      <c r="E9" s="233" t="s">
        <v>204</v>
      </c>
      <c r="F9" s="211"/>
      <c r="G9" s="221"/>
      <c r="H9" s="221"/>
      <c r="I9" s="82"/>
      <c r="J9" s="82"/>
      <c r="L9" s="19"/>
      <c r="BE9" s="82"/>
      <c r="BF9" s="82"/>
      <c r="BG9" s="82"/>
      <c r="BH9" s="82"/>
      <c r="BI9" s="82"/>
      <c r="BK9" s="82"/>
    </row>
    <row r="10" spans="2:63" s="1" customFormat="1" ht="9.9499999999999993" customHeight="1" x14ac:dyDescent="0.2">
      <c r="B10" s="19"/>
      <c r="F10" s="82"/>
      <c r="I10" s="82"/>
      <c r="J10" s="82"/>
      <c r="L10" s="19"/>
      <c r="BE10" s="82"/>
      <c r="BF10" s="82"/>
      <c r="BG10" s="82"/>
      <c r="BH10" s="82"/>
      <c r="BI10" s="82"/>
      <c r="BK10" s="82"/>
    </row>
    <row r="11" spans="2:63" s="1" customFormat="1" ht="12" customHeight="1" x14ac:dyDescent="0.2">
      <c r="B11" s="19"/>
      <c r="D11" s="110" t="s">
        <v>9</v>
      </c>
      <c r="F11" s="111"/>
      <c r="I11" s="112" t="s">
        <v>10</v>
      </c>
      <c r="J11" s="111"/>
      <c r="L11" s="19"/>
      <c r="BE11" s="82"/>
      <c r="BF11" s="82"/>
      <c r="BG11" s="82"/>
      <c r="BH11" s="82"/>
      <c r="BI11" s="82"/>
      <c r="BK11" s="82"/>
    </row>
    <row r="12" spans="2:63" s="1" customFormat="1" ht="12" customHeight="1" x14ac:dyDescent="0.2">
      <c r="B12" s="19"/>
      <c r="D12" s="110" t="s">
        <v>11</v>
      </c>
      <c r="F12" s="111" t="s">
        <v>12</v>
      </c>
      <c r="I12" s="112" t="s">
        <v>13</v>
      </c>
      <c r="J12" s="111" t="str">
        <f>'Rekapitulace stavby'!AN8</f>
        <v>26. 9. 2025</v>
      </c>
      <c r="L12" s="19"/>
      <c r="BE12" s="82"/>
      <c r="BF12" s="82"/>
      <c r="BG12" s="82"/>
      <c r="BH12" s="82"/>
      <c r="BI12" s="82"/>
      <c r="BK12" s="82"/>
    </row>
    <row r="13" spans="2:63" s="1" customFormat="1" ht="10.7" customHeight="1" x14ac:dyDescent="0.2">
      <c r="B13" s="19"/>
      <c r="F13" s="82"/>
      <c r="I13" s="82"/>
      <c r="J13" s="82"/>
      <c r="L13" s="19"/>
      <c r="BE13" s="82"/>
      <c r="BF13" s="82"/>
      <c r="BG13" s="82"/>
      <c r="BH13" s="82"/>
      <c r="BI13" s="82"/>
      <c r="BK13" s="82"/>
    </row>
    <row r="14" spans="2:63" s="1" customFormat="1" ht="12" customHeight="1" x14ac:dyDescent="0.2">
      <c r="B14" s="19"/>
      <c r="D14" s="110" t="s">
        <v>14</v>
      </c>
      <c r="F14" s="82"/>
      <c r="I14" s="112" t="s">
        <v>15</v>
      </c>
      <c r="J14" s="111" t="s">
        <v>16</v>
      </c>
      <c r="L14" s="19"/>
      <c r="BE14" s="82"/>
      <c r="BF14" s="82"/>
      <c r="BG14" s="82"/>
      <c r="BH14" s="82"/>
      <c r="BI14" s="82"/>
      <c r="BK14" s="82"/>
    </row>
    <row r="15" spans="2:63" s="1" customFormat="1" ht="18" customHeight="1" x14ac:dyDescent="0.2">
      <c r="B15" s="19"/>
      <c r="E15" s="113" t="s">
        <v>17</v>
      </c>
      <c r="F15" s="82"/>
      <c r="I15" s="112" t="s">
        <v>18</v>
      </c>
      <c r="J15" s="111"/>
      <c r="L15" s="19"/>
      <c r="BE15" s="82"/>
      <c r="BF15" s="82"/>
      <c r="BG15" s="82"/>
      <c r="BH15" s="82"/>
      <c r="BI15" s="82"/>
      <c r="BK15" s="82"/>
    </row>
    <row r="16" spans="2:63" s="1" customFormat="1" ht="6.95" customHeight="1" x14ac:dyDescent="0.2">
      <c r="B16" s="19"/>
      <c r="F16" s="82"/>
      <c r="I16" s="82"/>
      <c r="J16" s="82"/>
      <c r="L16" s="19"/>
      <c r="BE16" s="82"/>
      <c r="BF16" s="82"/>
      <c r="BG16" s="82"/>
      <c r="BH16" s="82"/>
      <c r="BI16" s="82"/>
      <c r="BK16" s="82"/>
    </row>
    <row r="17" spans="2:63" s="1" customFormat="1" ht="12" customHeight="1" x14ac:dyDescent="0.2">
      <c r="B17" s="19"/>
      <c r="D17" s="110" t="s">
        <v>19</v>
      </c>
      <c r="F17" s="82"/>
      <c r="I17" s="112" t="s">
        <v>15</v>
      </c>
      <c r="J17" s="111">
        <f>'Rekapitulace stavby'!AN13</f>
        <v>0</v>
      </c>
      <c r="L17" s="19"/>
      <c r="BE17" s="82"/>
      <c r="BF17" s="82"/>
      <c r="BG17" s="82"/>
      <c r="BH17" s="82"/>
      <c r="BI17" s="82"/>
      <c r="BK17" s="82"/>
    </row>
    <row r="18" spans="2:63" s="1" customFormat="1" ht="18" customHeight="1" x14ac:dyDescent="0.2">
      <c r="B18" s="19"/>
      <c r="E18" s="236" t="str">
        <f>'Rekapitulace stavby'!E14</f>
        <v>X</v>
      </c>
      <c r="F18" s="211"/>
      <c r="G18" s="221"/>
      <c r="H18" s="221"/>
      <c r="I18" s="112" t="s">
        <v>18</v>
      </c>
      <c r="J18" s="111">
        <f>'Rekapitulace stavby'!AN14</f>
        <v>0</v>
      </c>
      <c r="L18" s="19"/>
      <c r="BE18" s="82"/>
      <c r="BF18" s="82"/>
      <c r="BG18" s="82"/>
      <c r="BH18" s="82"/>
      <c r="BI18" s="82"/>
      <c r="BK18" s="82"/>
    </row>
    <row r="19" spans="2:63" s="1" customFormat="1" ht="6.95" customHeight="1" x14ac:dyDescent="0.2">
      <c r="B19" s="19"/>
      <c r="F19" s="82"/>
      <c r="I19" s="82"/>
      <c r="J19" s="82"/>
      <c r="L19" s="19"/>
      <c r="BE19" s="82"/>
      <c r="BF19" s="82"/>
      <c r="BG19" s="82"/>
      <c r="BH19" s="82"/>
      <c r="BI19" s="82"/>
      <c r="BK19" s="82"/>
    </row>
    <row r="20" spans="2:63" s="1" customFormat="1" ht="12" customHeight="1" x14ac:dyDescent="0.2">
      <c r="B20" s="19"/>
      <c r="D20" s="110" t="s">
        <v>20</v>
      </c>
      <c r="F20" s="82"/>
      <c r="I20" s="112" t="s">
        <v>15</v>
      </c>
      <c r="J20" s="111" t="s">
        <v>21</v>
      </c>
      <c r="L20" s="19"/>
      <c r="BE20" s="82"/>
      <c r="BF20" s="82"/>
      <c r="BG20" s="82"/>
      <c r="BH20" s="82"/>
      <c r="BI20" s="82"/>
      <c r="BK20" s="82"/>
    </row>
    <row r="21" spans="2:63" s="1" customFormat="1" ht="18" customHeight="1" x14ac:dyDescent="0.2">
      <c r="B21" s="19"/>
      <c r="E21" s="113" t="s">
        <v>22</v>
      </c>
      <c r="F21" s="82"/>
      <c r="I21" s="112" t="s">
        <v>18</v>
      </c>
      <c r="J21" s="111"/>
      <c r="L21" s="19"/>
      <c r="BE21" s="82"/>
      <c r="BF21" s="82"/>
      <c r="BG21" s="82"/>
      <c r="BH21" s="82"/>
      <c r="BI21" s="82"/>
      <c r="BK21" s="82"/>
    </row>
    <row r="22" spans="2:63" s="1" customFormat="1" ht="6.95" customHeight="1" x14ac:dyDescent="0.2">
      <c r="B22" s="19"/>
      <c r="F22" s="82"/>
      <c r="I22" s="82"/>
      <c r="J22" s="82"/>
      <c r="L22" s="19"/>
      <c r="BE22" s="82"/>
      <c r="BF22" s="82"/>
      <c r="BG22" s="82"/>
      <c r="BH22" s="82"/>
      <c r="BI22" s="82"/>
      <c r="BK22" s="82"/>
    </row>
    <row r="23" spans="2:63" s="1" customFormat="1" ht="12" customHeight="1" x14ac:dyDescent="0.2">
      <c r="B23" s="19"/>
      <c r="D23" s="110" t="s">
        <v>23</v>
      </c>
      <c r="F23" s="82"/>
      <c r="I23" s="112" t="s">
        <v>15</v>
      </c>
      <c r="J23" s="111" t="str">
        <f>IF('Rekapitulace stavby'!AN19="","",'Rekapitulace stavby'!AN19)</f>
        <v/>
      </c>
      <c r="L23" s="19"/>
      <c r="BE23" s="82"/>
      <c r="BF23" s="82"/>
      <c r="BG23" s="82"/>
      <c r="BH23" s="82"/>
      <c r="BI23" s="82"/>
      <c r="BK23" s="82"/>
    </row>
    <row r="24" spans="2:63" s="1" customFormat="1" ht="18" customHeight="1" x14ac:dyDescent="0.2">
      <c r="B24" s="19"/>
      <c r="E24" s="113" t="str">
        <f>IF('Rekapitulace stavby'!E20="","",'Rekapitulace stavby'!E20)</f>
        <v>X</v>
      </c>
      <c r="F24" s="82"/>
      <c r="I24" s="112" t="s">
        <v>18</v>
      </c>
      <c r="J24" s="111" t="str">
        <f>IF('Rekapitulace stavby'!AN20="","",'Rekapitulace stavby'!AN20)</f>
        <v/>
      </c>
      <c r="L24" s="19"/>
      <c r="BE24" s="82"/>
      <c r="BF24" s="82"/>
      <c r="BG24" s="82"/>
      <c r="BH24" s="82"/>
      <c r="BI24" s="82"/>
      <c r="BK24" s="82"/>
    </row>
    <row r="25" spans="2:63" s="1" customFormat="1" ht="6.95" customHeight="1" x14ac:dyDescent="0.2">
      <c r="B25" s="19"/>
      <c r="F25" s="82"/>
      <c r="I25" s="82"/>
      <c r="J25" s="82"/>
      <c r="L25" s="19"/>
      <c r="BE25" s="82"/>
      <c r="BF25" s="82"/>
      <c r="BG25" s="82"/>
      <c r="BH25" s="82"/>
      <c r="BI25" s="82"/>
      <c r="BK25" s="82"/>
    </row>
    <row r="26" spans="2:63" s="1" customFormat="1" ht="12" customHeight="1" x14ac:dyDescent="0.2">
      <c r="B26" s="19"/>
      <c r="D26" s="110" t="s">
        <v>24</v>
      </c>
      <c r="F26" s="82"/>
      <c r="I26" s="82"/>
      <c r="J26" s="82"/>
      <c r="L26" s="19"/>
      <c r="BE26" s="82"/>
      <c r="BF26" s="82"/>
      <c r="BG26" s="82"/>
      <c r="BH26" s="82"/>
      <c r="BI26" s="82"/>
      <c r="BK26" s="82"/>
    </row>
    <row r="27" spans="2:63" s="7" customFormat="1" ht="238.5" customHeight="1" x14ac:dyDescent="0.2">
      <c r="B27" s="38"/>
      <c r="E27" s="212" t="s">
        <v>25</v>
      </c>
      <c r="F27" s="211"/>
      <c r="G27" s="242"/>
      <c r="H27" s="242"/>
      <c r="I27" s="82"/>
      <c r="J27" s="82"/>
      <c r="L27" s="38"/>
      <c r="BE27" s="82"/>
      <c r="BF27" s="82"/>
      <c r="BG27" s="82"/>
      <c r="BH27" s="82"/>
      <c r="BI27" s="82"/>
      <c r="BK27" s="82"/>
    </row>
    <row r="28" spans="2:63" s="1" customFormat="1" ht="6.95" customHeight="1" x14ac:dyDescent="0.2">
      <c r="B28" s="19"/>
      <c r="F28" s="82"/>
      <c r="I28" s="82"/>
      <c r="J28" s="82"/>
      <c r="L28" s="19"/>
      <c r="BE28" s="82"/>
      <c r="BF28" s="82"/>
      <c r="BG28" s="82"/>
      <c r="BH28" s="82"/>
      <c r="BI28" s="82"/>
      <c r="BK28" s="82"/>
    </row>
    <row r="29" spans="2:63" s="1" customFormat="1" ht="6.95" customHeight="1" x14ac:dyDescent="0.2">
      <c r="B29" s="19"/>
      <c r="D29" s="23"/>
      <c r="E29" s="23"/>
      <c r="F29" s="85"/>
      <c r="G29" s="23"/>
      <c r="H29" s="23"/>
      <c r="I29" s="85"/>
      <c r="J29" s="85"/>
      <c r="K29" s="23"/>
      <c r="L29" s="19"/>
      <c r="BE29" s="82"/>
      <c r="BF29" s="82"/>
      <c r="BG29" s="82"/>
      <c r="BH29" s="82"/>
      <c r="BI29" s="82"/>
      <c r="BK29" s="82"/>
    </row>
    <row r="30" spans="2:63" s="1" customFormat="1" ht="25.35" customHeight="1" x14ac:dyDescent="0.2">
      <c r="B30" s="19"/>
      <c r="D30" s="114" t="s">
        <v>26</v>
      </c>
      <c r="F30" s="82"/>
      <c r="I30" s="82"/>
      <c r="J30" s="115">
        <f>ROUND(J88, 2)</f>
        <v>0</v>
      </c>
      <c r="L30" s="19"/>
      <c r="BE30" s="82"/>
      <c r="BF30" s="82"/>
      <c r="BG30" s="82"/>
      <c r="BH30" s="82"/>
      <c r="BI30" s="82"/>
      <c r="BK30" s="82"/>
    </row>
    <row r="31" spans="2:63" s="1" customFormat="1" ht="6.95" customHeight="1" x14ac:dyDescent="0.2">
      <c r="B31" s="19"/>
      <c r="D31" s="23"/>
      <c r="E31" s="23"/>
      <c r="F31" s="85"/>
      <c r="G31" s="23"/>
      <c r="H31" s="23"/>
      <c r="I31" s="85"/>
      <c r="J31" s="85"/>
      <c r="K31" s="23"/>
      <c r="L31" s="19"/>
      <c r="BE31" s="82"/>
      <c r="BF31" s="82"/>
      <c r="BG31" s="82"/>
      <c r="BH31" s="82"/>
      <c r="BI31" s="82"/>
      <c r="BK31" s="82"/>
    </row>
    <row r="32" spans="2:63" s="1" customFormat="1" ht="14.45" customHeight="1" x14ac:dyDescent="0.2">
      <c r="B32" s="19"/>
      <c r="F32" s="116" t="s">
        <v>27</v>
      </c>
      <c r="I32" s="116" t="s">
        <v>28</v>
      </c>
      <c r="J32" s="116" t="s">
        <v>29</v>
      </c>
      <c r="L32" s="19"/>
      <c r="BE32" s="82"/>
      <c r="BF32" s="82"/>
      <c r="BG32" s="82"/>
      <c r="BH32" s="82"/>
      <c r="BI32" s="82"/>
      <c r="BK32" s="82"/>
    </row>
    <row r="33" spans="2:63" s="1" customFormat="1" ht="14.45" customHeight="1" x14ac:dyDescent="0.2">
      <c r="B33" s="19"/>
      <c r="D33" s="117" t="s">
        <v>30</v>
      </c>
      <c r="E33" s="110" t="s">
        <v>31</v>
      </c>
      <c r="F33" s="118">
        <f>ROUND((SUM(BE88:BE266)),  2)</f>
        <v>0</v>
      </c>
      <c r="I33" s="116">
        <v>0.21</v>
      </c>
      <c r="J33" s="118">
        <f>ROUND(((SUM(BE88:BE266))*I33),  2)</f>
        <v>0</v>
      </c>
      <c r="L33" s="19"/>
      <c r="BE33" s="82"/>
      <c r="BF33" s="82"/>
      <c r="BG33" s="82"/>
      <c r="BH33" s="82"/>
      <c r="BI33" s="82"/>
      <c r="BK33" s="82"/>
    </row>
    <row r="34" spans="2:63" s="1" customFormat="1" ht="14.45" customHeight="1" x14ac:dyDescent="0.2">
      <c r="B34" s="19"/>
      <c r="E34" s="110" t="s">
        <v>32</v>
      </c>
      <c r="F34" s="118">
        <f>ROUND((SUM(BF88:BF266)),  2)</f>
        <v>0</v>
      </c>
      <c r="I34" s="116">
        <v>0.12</v>
      </c>
      <c r="J34" s="118">
        <f>ROUND(((SUM(BF88:BF266))*I34),  2)</f>
        <v>0</v>
      </c>
      <c r="L34" s="19"/>
      <c r="BE34" s="82"/>
      <c r="BF34" s="82"/>
      <c r="BG34" s="82"/>
      <c r="BH34" s="82"/>
      <c r="BI34" s="82"/>
      <c r="BK34" s="82"/>
    </row>
    <row r="35" spans="2:63" s="1" customFormat="1" ht="14.45" customHeight="1" x14ac:dyDescent="0.2">
      <c r="B35" s="19"/>
      <c r="E35" s="110" t="s">
        <v>33</v>
      </c>
      <c r="F35" s="118">
        <f>ROUND((SUM(BG88:BG266)),  2)</f>
        <v>0</v>
      </c>
      <c r="I35" s="116">
        <v>0.21</v>
      </c>
      <c r="J35" s="118">
        <f>0</f>
        <v>0</v>
      </c>
      <c r="L35" s="19"/>
      <c r="BE35" s="82"/>
      <c r="BF35" s="82"/>
      <c r="BG35" s="82"/>
      <c r="BH35" s="82"/>
      <c r="BI35" s="82"/>
      <c r="BK35" s="82"/>
    </row>
    <row r="36" spans="2:63" s="1" customFormat="1" ht="14.45" customHeight="1" x14ac:dyDescent="0.2">
      <c r="B36" s="19"/>
      <c r="E36" s="110" t="s">
        <v>34</v>
      </c>
      <c r="F36" s="118">
        <f>ROUND((SUM(BH88:BH266)),  2)</f>
        <v>0</v>
      </c>
      <c r="I36" s="116">
        <v>0.12</v>
      </c>
      <c r="J36" s="118">
        <f>0</f>
        <v>0</v>
      </c>
      <c r="L36" s="19"/>
      <c r="BE36" s="82"/>
      <c r="BF36" s="82"/>
      <c r="BG36" s="82"/>
      <c r="BH36" s="82"/>
      <c r="BI36" s="82"/>
      <c r="BK36" s="82"/>
    </row>
    <row r="37" spans="2:63" s="1" customFormat="1" ht="14.45" customHeight="1" x14ac:dyDescent="0.2">
      <c r="B37" s="19"/>
      <c r="E37" s="110" t="s">
        <v>35</v>
      </c>
      <c r="F37" s="118">
        <f>ROUND((SUM(BI88:BI266)),  2)</f>
        <v>0</v>
      </c>
      <c r="I37" s="116">
        <v>0</v>
      </c>
      <c r="J37" s="118">
        <f>0</f>
        <v>0</v>
      </c>
      <c r="L37" s="19"/>
      <c r="BE37" s="82"/>
      <c r="BF37" s="82"/>
      <c r="BG37" s="82"/>
      <c r="BH37" s="82"/>
      <c r="BI37" s="82"/>
      <c r="BK37" s="82"/>
    </row>
    <row r="38" spans="2:63" s="1" customFormat="1" ht="6.95" customHeight="1" x14ac:dyDescent="0.2">
      <c r="B38" s="19"/>
      <c r="F38" s="82"/>
      <c r="I38" s="82"/>
      <c r="J38" s="82"/>
      <c r="L38" s="19"/>
      <c r="BE38" s="82"/>
      <c r="BF38" s="82"/>
      <c r="BG38" s="82"/>
      <c r="BH38" s="82"/>
      <c r="BI38" s="82"/>
      <c r="BK38" s="82"/>
    </row>
    <row r="39" spans="2:63" s="1" customFormat="1" ht="25.35" customHeight="1" x14ac:dyDescent="0.2">
      <c r="B39" s="19"/>
      <c r="C39" s="119"/>
      <c r="D39" s="120" t="s">
        <v>36</v>
      </c>
      <c r="E39" s="121"/>
      <c r="F39" s="122"/>
      <c r="G39" s="123" t="s">
        <v>37</v>
      </c>
      <c r="H39" s="124" t="s">
        <v>38</v>
      </c>
      <c r="I39" s="122"/>
      <c r="J39" s="125">
        <f>SUM(J30:J37)</f>
        <v>0</v>
      </c>
      <c r="K39" s="126"/>
      <c r="L39" s="19"/>
      <c r="BE39" s="82"/>
      <c r="BF39" s="82"/>
      <c r="BG39" s="82"/>
      <c r="BH39" s="82"/>
      <c r="BI39" s="82"/>
      <c r="BK39" s="82"/>
    </row>
    <row r="40" spans="2:63" s="1" customFormat="1" ht="14.45" customHeight="1" x14ac:dyDescent="0.2">
      <c r="B40" s="127"/>
      <c r="C40" s="128"/>
      <c r="D40" s="128"/>
      <c r="E40" s="128"/>
      <c r="F40" s="129"/>
      <c r="G40" s="128"/>
      <c r="H40" s="128"/>
      <c r="I40" s="129"/>
      <c r="J40" s="129"/>
      <c r="K40" s="128"/>
      <c r="L40" s="19"/>
      <c r="BE40" s="82"/>
      <c r="BF40" s="82"/>
      <c r="BG40" s="82"/>
      <c r="BH40" s="82"/>
      <c r="BI40" s="82"/>
      <c r="BK40" s="82"/>
    </row>
    <row r="41" spans="2:63" ht="9.9499999999999993" customHeight="1" x14ac:dyDescent="0.2">
      <c r="F41" s="82"/>
      <c r="I41" s="82"/>
      <c r="J41" s="82"/>
      <c r="BE41" s="82"/>
      <c r="BF41" s="82"/>
      <c r="BG41" s="82"/>
      <c r="BH41" s="82"/>
      <c r="BI41" s="82"/>
      <c r="BK41" s="82"/>
    </row>
    <row r="42" spans="2:63" ht="9.9499999999999993" customHeight="1" x14ac:dyDescent="0.2">
      <c r="F42" s="82"/>
      <c r="I42" s="82"/>
      <c r="J42" s="82"/>
      <c r="BE42" s="82"/>
      <c r="BF42" s="82"/>
      <c r="BG42" s="82"/>
      <c r="BH42" s="82"/>
      <c r="BI42" s="82"/>
      <c r="BK42" s="82"/>
    </row>
    <row r="43" spans="2:63" ht="9.9499999999999993" customHeight="1" x14ac:dyDescent="0.2">
      <c r="F43" s="82"/>
      <c r="I43" s="82"/>
      <c r="J43" s="82"/>
      <c r="BE43" s="82"/>
      <c r="BF43" s="82"/>
      <c r="BG43" s="82"/>
      <c r="BH43" s="82"/>
      <c r="BI43" s="82"/>
      <c r="BK43" s="82"/>
    </row>
    <row r="44" spans="2:63" s="1" customFormat="1" ht="6.95" customHeight="1" x14ac:dyDescent="0.2">
      <c r="B44" s="130"/>
      <c r="C44" s="131"/>
      <c r="D44" s="131"/>
      <c r="E44" s="131"/>
      <c r="F44" s="132"/>
      <c r="G44" s="131"/>
      <c r="H44" s="131"/>
      <c r="I44" s="132"/>
      <c r="J44" s="132"/>
      <c r="K44" s="131"/>
      <c r="L44" s="19"/>
      <c r="BE44" s="82"/>
      <c r="BF44" s="82"/>
      <c r="BG44" s="82"/>
      <c r="BH44" s="82"/>
      <c r="BI44" s="82"/>
      <c r="BK44" s="82"/>
    </row>
    <row r="45" spans="2:63" s="1" customFormat="1" ht="24.95" customHeight="1" x14ac:dyDescent="0.2">
      <c r="B45" s="19"/>
      <c r="C45" s="109" t="s">
        <v>39</v>
      </c>
      <c r="F45" s="82"/>
      <c r="I45" s="82"/>
      <c r="J45" s="82"/>
      <c r="L45" s="19"/>
      <c r="BE45" s="82"/>
      <c r="BF45" s="82"/>
      <c r="BG45" s="82"/>
      <c r="BH45" s="82"/>
      <c r="BI45" s="82"/>
      <c r="BK45" s="82"/>
    </row>
    <row r="46" spans="2:63" s="1" customFormat="1" ht="6.95" customHeight="1" x14ac:dyDescent="0.2">
      <c r="B46" s="19"/>
      <c r="F46" s="82"/>
      <c r="I46" s="82"/>
      <c r="J46" s="82"/>
      <c r="L46" s="19"/>
      <c r="BE46" s="82"/>
      <c r="BF46" s="82"/>
      <c r="BG46" s="82"/>
      <c r="BH46" s="82"/>
      <c r="BI46" s="82"/>
      <c r="BK46" s="82"/>
    </row>
    <row r="47" spans="2:63" s="1" customFormat="1" ht="12" customHeight="1" x14ac:dyDescent="0.2">
      <c r="B47" s="19"/>
      <c r="C47" s="110" t="s">
        <v>6</v>
      </c>
      <c r="F47" s="82"/>
      <c r="I47" s="82"/>
      <c r="J47" s="82"/>
      <c r="L47" s="19"/>
      <c r="BE47" s="82"/>
      <c r="BF47" s="82"/>
      <c r="BG47" s="82"/>
      <c r="BH47" s="82"/>
      <c r="BI47" s="82"/>
      <c r="BK47" s="82"/>
    </row>
    <row r="48" spans="2:63" s="1" customFormat="1" ht="26.25" customHeight="1" x14ac:dyDescent="0.2">
      <c r="B48" s="19"/>
      <c r="E48" s="241" t="str">
        <f>E7</f>
        <v>SNÍŽENÍ OBJEMOVÉ AKTIVITY RADONU OBJEKTU MŠ KYTIČKA MILEVSKO</v>
      </c>
      <c r="F48" s="211"/>
      <c r="G48" s="221"/>
      <c r="H48" s="221"/>
      <c r="I48" s="82"/>
      <c r="J48" s="82"/>
      <c r="L48" s="19"/>
      <c r="BE48" s="82"/>
      <c r="BF48" s="82"/>
      <c r="BG48" s="82"/>
      <c r="BH48" s="82"/>
      <c r="BI48" s="82"/>
      <c r="BK48" s="82"/>
    </row>
    <row r="49" spans="2:63" s="1" customFormat="1" ht="12" customHeight="1" x14ac:dyDescent="0.2">
      <c r="B49" s="19"/>
      <c r="C49" s="110" t="s">
        <v>7</v>
      </c>
      <c r="F49" s="82"/>
      <c r="I49" s="82"/>
      <c r="J49" s="82"/>
      <c r="L49" s="19"/>
      <c r="BE49" s="82"/>
      <c r="BF49" s="82"/>
      <c r="BG49" s="82"/>
      <c r="BH49" s="82"/>
      <c r="BI49" s="82"/>
      <c r="BK49" s="82"/>
    </row>
    <row r="50" spans="2:63" s="1" customFormat="1" ht="16.5" customHeight="1" x14ac:dyDescent="0.2">
      <c r="B50" s="19"/>
      <c r="E50" s="233" t="str">
        <f>E9</f>
        <v>01 - Větrání a stavební přípomoce</v>
      </c>
      <c r="F50" s="211"/>
      <c r="G50" s="221"/>
      <c r="H50" s="221"/>
      <c r="I50" s="82"/>
      <c r="J50" s="82"/>
      <c r="L50" s="19"/>
      <c r="BE50" s="82"/>
      <c r="BF50" s="82"/>
      <c r="BG50" s="82"/>
      <c r="BH50" s="82"/>
      <c r="BI50" s="82"/>
      <c r="BK50" s="82"/>
    </row>
    <row r="51" spans="2:63" s="1" customFormat="1" ht="6.95" customHeight="1" x14ac:dyDescent="0.2">
      <c r="B51" s="19"/>
      <c r="F51" s="82"/>
      <c r="I51" s="82"/>
      <c r="J51" s="82"/>
      <c r="L51" s="19"/>
      <c r="BE51" s="82"/>
      <c r="BF51" s="82"/>
      <c r="BG51" s="82"/>
      <c r="BH51" s="82"/>
      <c r="BI51" s="82"/>
      <c r="BK51" s="82"/>
    </row>
    <row r="52" spans="2:63" s="1" customFormat="1" ht="12" customHeight="1" x14ac:dyDescent="0.2">
      <c r="B52" s="19"/>
      <c r="C52" s="110" t="s">
        <v>11</v>
      </c>
      <c r="F52" s="111" t="str">
        <f>F12</f>
        <v>st.p.č. 754 v k.ú. Milevsko</v>
      </c>
      <c r="I52" s="112" t="s">
        <v>13</v>
      </c>
      <c r="J52" s="111" t="str">
        <f>IF(J12="","",J12)</f>
        <v>26. 9. 2025</v>
      </c>
      <c r="L52" s="19"/>
      <c r="BE52" s="82"/>
      <c r="BF52" s="82"/>
      <c r="BG52" s="82"/>
      <c r="BH52" s="82"/>
      <c r="BI52" s="82"/>
      <c r="BK52" s="82"/>
    </row>
    <row r="53" spans="2:63" s="1" customFormat="1" ht="6.95" customHeight="1" x14ac:dyDescent="0.2">
      <c r="B53" s="19"/>
      <c r="F53" s="82"/>
      <c r="I53" s="82"/>
      <c r="J53" s="82"/>
      <c r="L53" s="19"/>
      <c r="BE53" s="82"/>
      <c r="BF53" s="82"/>
      <c r="BG53" s="82"/>
      <c r="BH53" s="82"/>
      <c r="BI53" s="82"/>
      <c r="BK53" s="82"/>
    </row>
    <row r="54" spans="2:63" s="1" customFormat="1" ht="25.7" customHeight="1" x14ac:dyDescent="0.2">
      <c r="B54" s="19"/>
      <c r="C54" s="110" t="s">
        <v>14</v>
      </c>
      <c r="F54" s="111" t="str">
        <f>E15</f>
        <v>Město Milevsko</v>
      </c>
      <c r="I54" s="112" t="s">
        <v>20</v>
      </c>
      <c r="J54" s="133" t="str">
        <f>E21</f>
        <v>Ing. Jiří Drahota, ČKAIT 0400741</v>
      </c>
      <c r="L54" s="19"/>
      <c r="BE54" s="82"/>
      <c r="BF54" s="82"/>
      <c r="BG54" s="82"/>
      <c r="BH54" s="82"/>
      <c r="BI54" s="82"/>
      <c r="BK54" s="82"/>
    </row>
    <row r="55" spans="2:63" s="1" customFormat="1" ht="15.2" customHeight="1" x14ac:dyDescent="0.2">
      <c r="B55" s="19"/>
      <c r="C55" s="110" t="s">
        <v>19</v>
      </c>
      <c r="F55" s="111" t="str">
        <f>IF(E18="","",E18)</f>
        <v>X</v>
      </c>
      <c r="I55" s="112" t="s">
        <v>23</v>
      </c>
      <c r="J55" s="133" t="str">
        <f>E24</f>
        <v>X</v>
      </c>
      <c r="L55" s="19"/>
      <c r="BE55" s="82"/>
      <c r="BF55" s="82"/>
      <c r="BG55" s="82"/>
      <c r="BH55" s="82"/>
      <c r="BI55" s="82"/>
      <c r="BK55" s="82"/>
    </row>
    <row r="56" spans="2:63" s="1" customFormat="1" ht="10.35" customHeight="1" x14ac:dyDescent="0.2">
      <c r="B56" s="19"/>
      <c r="F56" s="82"/>
      <c r="I56" s="82"/>
      <c r="J56" s="82"/>
      <c r="L56" s="19"/>
      <c r="BE56" s="82"/>
      <c r="BF56" s="82"/>
      <c r="BG56" s="82"/>
      <c r="BH56" s="82"/>
      <c r="BI56" s="82"/>
      <c r="BK56" s="82"/>
    </row>
    <row r="57" spans="2:63" s="1" customFormat="1" ht="29.25" customHeight="1" x14ac:dyDescent="0.2">
      <c r="B57" s="19"/>
      <c r="C57" s="134" t="s">
        <v>40</v>
      </c>
      <c r="D57" s="119"/>
      <c r="E57" s="119"/>
      <c r="F57" s="135"/>
      <c r="G57" s="119"/>
      <c r="H57" s="119"/>
      <c r="I57" s="135"/>
      <c r="J57" s="136" t="s">
        <v>41</v>
      </c>
      <c r="K57" s="119"/>
      <c r="L57" s="19"/>
      <c r="BE57" s="82"/>
      <c r="BF57" s="82"/>
      <c r="BG57" s="82"/>
      <c r="BH57" s="82"/>
      <c r="BI57" s="82"/>
      <c r="BK57" s="82"/>
    </row>
    <row r="58" spans="2:63" s="1" customFormat="1" ht="10.35" customHeight="1" x14ac:dyDescent="0.2">
      <c r="B58" s="19"/>
      <c r="F58" s="82"/>
      <c r="I58" s="82"/>
      <c r="J58" s="82"/>
      <c r="L58" s="19"/>
      <c r="BE58" s="82"/>
      <c r="BF58" s="82"/>
      <c r="BG58" s="82"/>
      <c r="BH58" s="82"/>
      <c r="BI58" s="82"/>
      <c r="BK58" s="82"/>
    </row>
    <row r="59" spans="2:63" s="1" customFormat="1" ht="22.7" customHeight="1" x14ac:dyDescent="0.2">
      <c r="B59" s="19"/>
      <c r="C59" s="137" t="s">
        <v>42</v>
      </c>
      <c r="F59" s="82"/>
      <c r="I59" s="82"/>
      <c r="J59" s="115">
        <f>J88</f>
        <v>0</v>
      </c>
      <c r="L59" s="19"/>
      <c r="AU59" s="17" t="s">
        <v>43</v>
      </c>
      <c r="BE59" s="82"/>
      <c r="BF59" s="82"/>
      <c r="BG59" s="82"/>
      <c r="BH59" s="82"/>
      <c r="BI59" s="82"/>
      <c r="BK59" s="82"/>
    </row>
    <row r="60" spans="2:63" s="8" customFormat="1" ht="24.95" customHeight="1" x14ac:dyDescent="0.2">
      <c r="B60" s="39"/>
      <c r="D60" s="138" t="s">
        <v>205</v>
      </c>
      <c r="E60" s="139"/>
      <c r="F60" s="140"/>
      <c r="G60" s="139"/>
      <c r="H60" s="139"/>
      <c r="I60" s="140"/>
      <c r="J60" s="140">
        <f>J89</f>
        <v>0</v>
      </c>
      <c r="L60" s="39"/>
      <c r="BE60" s="82"/>
      <c r="BF60" s="82"/>
      <c r="BG60" s="82"/>
      <c r="BH60" s="82"/>
      <c r="BI60" s="82"/>
      <c r="BK60" s="82"/>
    </row>
    <row r="61" spans="2:63" s="9" customFormat="1" ht="19.899999999999999" customHeight="1" x14ac:dyDescent="0.2">
      <c r="B61" s="40"/>
      <c r="D61" s="141" t="s">
        <v>206</v>
      </c>
      <c r="E61" s="142"/>
      <c r="F61" s="143"/>
      <c r="G61" s="142"/>
      <c r="H61" s="142"/>
      <c r="I61" s="143"/>
      <c r="J61" s="143">
        <f>J90</f>
        <v>0</v>
      </c>
      <c r="L61" s="40"/>
      <c r="BE61" s="82"/>
      <c r="BF61" s="82"/>
      <c r="BG61" s="82"/>
      <c r="BH61" s="82"/>
      <c r="BI61" s="82"/>
      <c r="BK61" s="82"/>
    </row>
    <row r="62" spans="2:63" s="9" customFormat="1" ht="19.899999999999999" customHeight="1" x14ac:dyDescent="0.2">
      <c r="B62" s="40"/>
      <c r="D62" s="141" t="s">
        <v>207</v>
      </c>
      <c r="E62" s="142"/>
      <c r="F62" s="143"/>
      <c r="G62" s="142"/>
      <c r="H62" s="142"/>
      <c r="I62" s="143"/>
      <c r="J62" s="143">
        <f>J124</f>
        <v>0</v>
      </c>
      <c r="L62" s="40"/>
      <c r="BE62" s="82"/>
      <c r="BF62" s="82"/>
      <c r="BG62" s="82"/>
      <c r="BH62" s="82"/>
      <c r="BI62" s="82"/>
      <c r="BK62" s="82"/>
    </row>
    <row r="63" spans="2:63" s="9" customFormat="1" ht="19.899999999999999" customHeight="1" x14ac:dyDescent="0.2">
      <c r="B63" s="40"/>
      <c r="D63" s="141" t="s">
        <v>208</v>
      </c>
      <c r="E63" s="142"/>
      <c r="F63" s="143"/>
      <c r="G63" s="142"/>
      <c r="H63" s="142"/>
      <c r="I63" s="143"/>
      <c r="J63" s="143">
        <f>J135</f>
        <v>0</v>
      </c>
      <c r="L63" s="40"/>
      <c r="BE63" s="82"/>
      <c r="BF63" s="82"/>
      <c r="BG63" s="82"/>
      <c r="BH63" s="82"/>
      <c r="BI63" s="82"/>
      <c r="BK63" s="82"/>
    </row>
    <row r="64" spans="2:63" s="8" customFormat="1" ht="24.95" customHeight="1" x14ac:dyDescent="0.2">
      <c r="B64" s="39"/>
      <c r="D64" s="138" t="s">
        <v>209</v>
      </c>
      <c r="E64" s="139"/>
      <c r="F64" s="140"/>
      <c r="G64" s="139"/>
      <c r="H64" s="139"/>
      <c r="I64" s="140"/>
      <c r="J64" s="140">
        <f>J138</f>
        <v>0</v>
      </c>
      <c r="L64" s="39"/>
      <c r="BE64" s="82"/>
      <c r="BF64" s="82"/>
      <c r="BG64" s="82"/>
      <c r="BH64" s="82"/>
      <c r="BI64" s="82"/>
      <c r="BK64" s="82"/>
    </row>
    <row r="65" spans="2:63" s="9" customFormat="1" ht="19.899999999999999" customHeight="1" x14ac:dyDescent="0.2">
      <c r="B65" s="40"/>
      <c r="D65" s="141" t="s">
        <v>210</v>
      </c>
      <c r="E65" s="142"/>
      <c r="F65" s="143"/>
      <c r="G65" s="142"/>
      <c r="H65" s="142"/>
      <c r="I65" s="143"/>
      <c r="J65" s="143">
        <f>J139</f>
        <v>0</v>
      </c>
      <c r="L65" s="40"/>
      <c r="BE65" s="82"/>
      <c r="BF65" s="82"/>
      <c r="BG65" s="82"/>
      <c r="BH65" s="82"/>
      <c r="BI65" s="82"/>
      <c r="BK65" s="82"/>
    </row>
    <row r="66" spans="2:63" s="9" customFormat="1" ht="19.899999999999999" customHeight="1" x14ac:dyDescent="0.2">
      <c r="B66" s="40"/>
      <c r="D66" s="141" t="s">
        <v>211</v>
      </c>
      <c r="E66" s="142"/>
      <c r="F66" s="143"/>
      <c r="G66" s="142"/>
      <c r="H66" s="142"/>
      <c r="I66" s="143"/>
      <c r="J66" s="143">
        <f>J151</f>
        <v>0</v>
      </c>
      <c r="L66" s="40"/>
      <c r="BE66" s="82"/>
      <c r="BF66" s="82"/>
      <c r="BG66" s="82"/>
      <c r="BH66" s="82"/>
      <c r="BI66" s="82"/>
      <c r="BK66" s="82"/>
    </row>
    <row r="67" spans="2:63" s="9" customFormat="1" ht="19.899999999999999" customHeight="1" x14ac:dyDescent="0.2">
      <c r="B67" s="40"/>
      <c r="D67" s="141" t="s">
        <v>212</v>
      </c>
      <c r="E67" s="142"/>
      <c r="F67" s="143"/>
      <c r="G67" s="142"/>
      <c r="H67" s="142"/>
      <c r="I67" s="143"/>
      <c r="J67" s="143">
        <f>J157</f>
        <v>0</v>
      </c>
      <c r="L67" s="40"/>
      <c r="BE67" s="82"/>
      <c r="BF67" s="82"/>
      <c r="BG67" s="82"/>
      <c r="BH67" s="82"/>
      <c r="BI67" s="82"/>
      <c r="BK67" s="82"/>
    </row>
    <row r="68" spans="2:63" s="8" customFormat="1" ht="24.95" customHeight="1" x14ac:dyDescent="0.2">
      <c r="B68" s="39"/>
      <c r="D68" s="138" t="s">
        <v>213</v>
      </c>
      <c r="E68" s="139"/>
      <c r="F68" s="140"/>
      <c r="G68" s="139"/>
      <c r="H68" s="139"/>
      <c r="I68" s="140"/>
      <c r="J68" s="140">
        <f>J264</f>
        <v>0</v>
      </c>
      <c r="L68" s="39"/>
      <c r="BE68" s="82"/>
      <c r="BF68" s="82"/>
      <c r="BG68" s="82"/>
      <c r="BH68" s="82"/>
      <c r="BI68" s="82"/>
      <c r="BK68" s="82"/>
    </row>
    <row r="69" spans="2:63" s="1" customFormat="1" ht="21.75" customHeight="1" x14ac:dyDescent="0.2">
      <c r="B69" s="19"/>
      <c r="F69" s="82"/>
      <c r="I69" s="82"/>
      <c r="J69" s="82"/>
      <c r="L69" s="19"/>
      <c r="BE69" s="82"/>
      <c r="BF69" s="82"/>
      <c r="BG69" s="82"/>
      <c r="BH69" s="82"/>
      <c r="BI69" s="82"/>
      <c r="BK69" s="82"/>
    </row>
    <row r="70" spans="2:63" s="1" customFormat="1" ht="6.95" customHeight="1" x14ac:dyDescent="0.2">
      <c r="B70" s="127"/>
      <c r="C70" s="128"/>
      <c r="D70" s="128"/>
      <c r="E70" s="128"/>
      <c r="F70" s="129"/>
      <c r="G70" s="128"/>
      <c r="H70" s="128"/>
      <c r="I70" s="129"/>
      <c r="J70" s="129"/>
      <c r="K70" s="128"/>
      <c r="L70" s="19"/>
      <c r="BE70" s="82"/>
      <c r="BF70" s="82"/>
      <c r="BG70" s="82"/>
      <c r="BH70" s="82"/>
      <c r="BI70" s="82"/>
      <c r="BK70" s="82"/>
    </row>
    <row r="71" spans="2:63" x14ac:dyDescent="0.2">
      <c r="F71" s="82"/>
      <c r="I71" s="82"/>
      <c r="J71" s="82"/>
      <c r="BE71" s="82"/>
      <c r="BF71" s="82"/>
      <c r="BG71" s="82"/>
      <c r="BH71" s="82"/>
      <c r="BI71" s="82"/>
      <c r="BK71" s="82"/>
    </row>
    <row r="72" spans="2:63" x14ac:dyDescent="0.2">
      <c r="F72" s="82"/>
      <c r="I72" s="82"/>
      <c r="J72" s="82"/>
      <c r="BE72" s="82"/>
      <c r="BF72" s="82"/>
      <c r="BG72" s="82"/>
      <c r="BH72" s="82"/>
      <c r="BI72" s="82"/>
      <c r="BK72" s="82"/>
    </row>
    <row r="73" spans="2:63" x14ac:dyDescent="0.2">
      <c r="F73" s="82"/>
      <c r="I73" s="82"/>
      <c r="J73" s="82"/>
      <c r="BE73" s="82"/>
      <c r="BF73" s="82"/>
      <c r="BG73" s="82"/>
      <c r="BH73" s="82"/>
      <c r="BI73" s="82"/>
      <c r="BK73" s="82"/>
    </row>
    <row r="74" spans="2:63" s="1" customFormat="1" ht="6.95" customHeight="1" x14ac:dyDescent="0.2">
      <c r="B74" s="130"/>
      <c r="C74" s="131"/>
      <c r="D74" s="131"/>
      <c r="E74" s="131"/>
      <c r="F74" s="132"/>
      <c r="G74" s="131"/>
      <c r="H74" s="131"/>
      <c r="I74" s="132"/>
      <c r="J74" s="132"/>
      <c r="K74" s="131"/>
      <c r="L74" s="19"/>
      <c r="BE74" s="82"/>
      <c r="BF74" s="82"/>
      <c r="BG74" s="82"/>
      <c r="BH74" s="82"/>
      <c r="BI74" s="82"/>
      <c r="BK74" s="82"/>
    </row>
    <row r="75" spans="2:63" s="1" customFormat="1" ht="24.95" customHeight="1" x14ac:dyDescent="0.2">
      <c r="B75" s="19"/>
      <c r="C75" s="109" t="s">
        <v>50</v>
      </c>
      <c r="F75" s="82"/>
      <c r="I75" s="82"/>
      <c r="J75" s="82"/>
      <c r="L75" s="19"/>
      <c r="BE75" s="82"/>
      <c r="BF75" s="82"/>
      <c r="BG75" s="82"/>
      <c r="BH75" s="82"/>
      <c r="BI75" s="82"/>
      <c r="BK75" s="82"/>
    </row>
    <row r="76" spans="2:63" s="1" customFormat="1" ht="6.95" customHeight="1" x14ac:dyDescent="0.2">
      <c r="B76" s="19"/>
      <c r="F76" s="82"/>
      <c r="I76" s="82"/>
      <c r="J76" s="82"/>
      <c r="L76" s="19"/>
      <c r="BE76" s="82"/>
      <c r="BF76" s="82"/>
      <c r="BG76" s="82"/>
      <c r="BH76" s="82"/>
      <c r="BI76" s="82"/>
      <c r="BK76" s="82"/>
    </row>
    <row r="77" spans="2:63" s="1" customFormat="1" ht="12" customHeight="1" x14ac:dyDescent="0.2">
      <c r="B77" s="19"/>
      <c r="C77" s="110" t="s">
        <v>6</v>
      </c>
      <c r="F77" s="82"/>
      <c r="I77" s="82"/>
      <c r="J77" s="82"/>
      <c r="L77" s="19"/>
      <c r="BE77" s="82"/>
      <c r="BF77" s="82"/>
      <c r="BG77" s="82"/>
      <c r="BH77" s="82"/>
      <c r="BI77" s="82"/>
      <c r="BK77" s="82"/>
    </row>
    <row r="78" spans="2:63" s="1" customFormat="1" ht="26.25" customHeight="1" x14ac:dyDescent="0.2">
      <c r="B78" s="19"/>
      <c r="E78" s="241" t="str">
        <f>E7</f>
        <v>SNÍŽENÍ OBJEMOVÉ AKTIVITY RADONU OBJEKTU MŠ KYTIČKA MILEVSKO</v>
      </c>
      <c r="F78" s="211"/>
      <c r="G78" s="221"/>
      <c r="H78" s="221"/>
      <c r="I78" s="82"/>
      <c r="J78" s="82"/>
      <c r="L78" s="19"/>
      <c r="BE78" s="82"/>
      <c r="BF78" s="82"/>
      <c r="BG78" s="82"/>
      <c r="BH78" s="82"/>
      <c r="BI78" s="82"/>
      <c r="BK78" s="82"/>
    </row>
    <row r="79" spans="2:63" s="1" customFormat="1" ht="12" customHeight="1" x14ac:dyDescent="0.2">
      <c r="B79" s="19"/>
      <c r="C79" s="110" t="s">
        <v>7</v>
      </c>
      <c r="F79" s="82"/>
      <c r="I79" s="82"/>
      <c r="J79" s="82"/>
      <c r="L79" s="19"/>
      <c r="BE79" s="82"/>
      <c r="BF79" s="82"/>
      <c r="BG79" s="82"/>
      <c r="BH79" s="82"/>
      <c r="BI79" s="82"/>
      <c r="BK79" s="82"/>
    </row>
    <row r="80" spans="2:63" s="1" customFormat="1" ht="16.5" customHeight="1" x14ac:dyDescent="0.2">
      <c r="B80" s="19"/>
      <c r="E80" s="233" t="str">
        <f>E9</f>
        <v>01 - Větrání a stavební přípomoce</v>
      </c>
      <c r="F80" s="211"/>
      <c r="G80" s="221"/>
      <c r="H80" s="221"/>
      <c r="I80" s="82"/>
      <c r="J80" s="82"/>
      <c r="L80" s="19"/>
      <c r="BE80" s="82"/>
      <c r="BF80" s="82"/>
      <c r="BG80" s="82"/>
      <c r="BH80" s="82"/>
      <c r="BI80" s="82"/>
      <c r="BK80" s="82"/>
    </row>
    <row r="81" spans="2:65" s="1" customFormat="1" ht="6.95" customHeight="1" x14ac:dyDescent="0.2">
      <c r="B81" s="19"/>
      <c r="F81" s="82"/>
      <c r="I81" s="82"/>
      <c r="J81" s="82"/>
      <c r="L81" s="19"/>
      <c r="BE81" s="82"/>
      <c r="BF81" s="82"/>
      <c r="BG81" s="82"/>
      <c r="BH81" s="82"/>
      <c r="BI81" s="82"/>
      <c r="BK81" s="82"/>
    </row>
    <row r="82" spans="2:65" s="1" customFormat="1" ht="12" customHeight="1" x14ac:dyDescent="0.2">
      <c r="B82" s="19"/>
      <c r="C82" s="110" t="s">
        <v>11</v>
      </c>
      <c r="F82" s="111" t="str">
        <f>F12</f>
        <v>st.p.č. 754 v k.ú. Milevsko</v>
      </c>
      <c r="I82" s="112" t="s">
        <v>13</v>
      </c>
      <c r="J82" s="111" t="str">
        <f>IF(J12="","",J12)</f>
        <v>26. 9. 2025</v>
      </c>
      <c r="L82" s="19"/>
      <c r="BE82" s="82"/>
      <c r="BF82" s="82"/>
      <c r="BG82" s="82"/>
      <c r="BH82" s="82"/>
      <c r="BI82" s="82"/>
      <c r="BK82" s="82"/>
    </row>
    <row r="83" spans="2:65" s="1" customFormat="1" ht="6.95" customHeight="1" x14ac:dyDescent="0.2">
      <c r="B83" s="19"/>
      <c r="F83" s="82"/>
      <c r="I83" s="82"/>
      <c r="J83" s="82"/>
      <c r="L83" s="19"/>
      <c r="BE83" s="82"/>
      <c r="BF83" s="82"/>
      <c r="BG83" s="82"/>
      <c r="BH83" s="82"/>
      <c r="BI83" s="82"/>
      <c r="BK83" s="82"/>
    </row>
    <row r="84" spans="2:65" s="1" customFormat="1" ht="25.7" customHeight="1" x14ac:dyDescent="0.2">
      <c r="B84" s="19"/>
      <c r="C84" s="110" t="s">
        <v>14</v>
      </c>
      <c r="F84" s="111" t="str">
        <f>E15</f>
        <v>Město Milevsko</v>
      </c>
      <c r="I84" s="112" t="s">
        <v>20</v>
      </c>
      <c r="J84" s="133" t="str">
        <f>E21</f>
        <v>Ing. Jiří Drahota, ČKAIT 0400741</v>
      </c>
      <c r="L84" s="19"/>
      <c r="BE84" s="82"/>
      <c r="BF84" s="82"/>
      <c r="BG84" s="82"/>
      <c r="BH84" s="82"/>
      <c r="BI84" s="82"/>
      <c r="BK84" s="82"/>
    </row>
    <row r="85" spans="2:65" s="1" customFormat="1" ht="15.2" customHeight="1" x14ac:dyDescent="0.2">
      <c r="B85" s="19"/>
      <c r="C85" s="110" t="s">
        <v>19</v>
      </c>
      <c r="F85" s="111" t="str">
        <f>IF(E18="","",E18)</f>
        <v>X</v>
      </c>
      <c r="I85" s="112" t="s">
        <v>23</v>
      </c>
      <c r="J85" s="133" t="str">
        <f>E24</f>
        <v>X</v>
      </c>
      <c r="L85" s="19"/>
      <c r="BE85" s="82"/>
      <c r="BF85" s="82"/>
      <c r="BG85" s="82"/>
      <c r="BH85" s="82"/>
      <c r="BI85" s="82"/>
      <c r="BK85" s="82"/>
    </row>
    <row r="86" spans="2:65" s="1" customFormat="1" ht="10.35" customHeight="1" x14ac:dyDescent="0.2">
      <c r="B86" s="19"/>
      <c r="F86" s="82"/>
      <c r="I86" s="82"/>
      <c r="J86" s="82"/>
      <c r="L86" s="19"/>
      <c r="BE86" s="82"/>
      <c r="BF86" s="82"/>
      <c r="BG86" s="82"/>
      <c r="BH86" s="82"/>
      <c r="BI86" s="82"/>
      <c r="BK86" s="82"/>
    </row>
    <row r="87" spans="2:65" s="10" customFormat="1" ht="29.25" customHeight="1" x14ac:dyDescent="0.2">
      <c r="B87" s="41"/>
      <c r="C87" s="144" t="s">
        <v>51</v>
      </c>
      <c r="D87" s="145" t="s">
        <v>52</v>
      </c>
      <c r="E87" s="145" t="s">
        <v>53</v>
      </c>
      <c r="F87" s="146" t="s">
        <v>54</v>
      </c>
      <c r="G87" s="145" t="s">
        <v>55</v>
      </c>
      <c r="H87" s="145" t="s">
        <v>56</v>
      </c>
      <c r="I87" s="146" t="s">
        <v>57</v>
      </c>
      <c r="J87" s="146" t="s">
        <v>41</v>
      </c>
      <c r="K87" s="147" t="s">
        <v>58</v>
      </c>
      <c r="L87" s="41"/>
      <c r="M87" s="25"/>
      <c r="N87" s="26" t="s">
        <v>30</v>
      </c>
      <c r="O87" s="26" t="s">
        <v>59</v>
      </c>
      <c r="P87" s="26" t="s">
        <v>60</v>
      </c>
      <c r="Q87" s="26" t="s">
        <v>61</v>
      </c>
      <c r="R87" s="26" t="s">
        <v>62</v>
      </c>
      <c r="S87" s="26" t="s">
        <v>63</v>
      </c>
      <c r="T87" s="27" t="s">
        <v>64</v>
      </c>
      <c r="BE87" s="82"/>
      <c r="BF87" s="82"/>
      <c r="BG87" s="82"/>
      <c r="BH87" s="82"/>
      <c r="BI87" s="82"/>
      <c r="BK87" s="82"/>
    </row>
    <row r="88" spans="2:65" s="1" customFormat="1" ht="22.7" customHeight="1" x14ac:dyDescent="0.25">
      <c r="B88" s="19"/>
      <c r="C88" s="148" t="s">
        <v>65</v>
      </c>
      <c r="F88" s="82"/>
      <c r="I88" s="82"/>
      <c r="J88" s="149">
        <f>BK88</f>
        <v>0</v>
      </c>
      <c r="L88" s="19"/>
      <c r="M88" s="28"/>
      <c r="N88" s="23"/>
      <c r="O88" s="23"/>
      <c r="P88" s="42">
        <f>P89+P138+P264</f>
        <v>439.77536600000008</v>
      </c>
      <c r="Q88" s="23"/>
      <c r="R88" s="42">
        <f>R89+R138+R264</f>
        <v>5.8489893000000013</v>
      </c>
      <c r="S88" s="23"/>
      <c r="T88" s="43">
        <f>T89+T138+T264</f>
        <v>3.4202499999999998</v>
      </c>
      <c r="AT88" s="17" t="s">
        <v>66</v>
      </c>
      <c r="AU88" s="17" t="s">
        <v>43</v>
      </c>
      <c r="BE88" s="82"/>
      <c r="BF88" s="82"/>
      <c r="BG88" s="82"/>
      <c r="BH88" s="82"/>
      <c r="BI88" s="82"/>
      <c r="BK88" s="101">
        <f>BK89+BK138+BK264</f>
        <v>0</v>
      </c>
    </row>
    <row r="89" spans="2:65" s="11" customFormat="1" ht="25.9" customHeight="1" x14ac:dyDescent="0.2">
      <c r="B89" s="44"/>
      <c r="D89" s="45" t="s">
        <v>66</v>
      </c>
      <c r="E89" s="150" t="s">
        <v>214</v>
      </c>
      <c r="F89" s="151" t="s">
        <v>215</v>
      </c>
      <c r="I89" s="82"/>
      <c r="J89" s="152">
        <f>BK89</f>
        <v>0</v>
      </c>
      <c r="L89" s="44"/>
      <c r="M89" s="46"/>
      <c r="P89" s="47">
        <f>P90+P124+P135</f>
        <v>134.2373</v>
      </c>
      <c r="R89" s="47">
        <f>R90+R124+R135</f>
        <v>2.7627744999999999</v>
      </c>
      <c r="T89" s="48">
        <f>T90+T124+T135</f>
        <v>3.37025</v>
      </c>
      <c r="AR89" s="45" t="s">
        <v>74</v>
      </c>
      <c r="AT89" s="49" t="s">
        <v>66</v>
      </c>
      <c r="AU89" s="49" t="s">
        <v>70</v>
      </c>
      <c r="AY89" s="45" t="s">
        <v>71</v>
      </c>
      <c r="BE89" s="82"/>
      <c r="BF89" s="82"/>
      <c r="BG89" s="82"/>
      <c r="BH89" s="82"/>
      <c r="BI89" s="82"/>
      <c r="BK89" s="102">
        <f>BK90+BK124+BK135</f>
        <v>0</v>
      </c>
    </row>
    <row r="90" spans="2:65" s="11" customFormat="1" ht="22.7" customHeight="1" x14ac:dyDescent="0.2">
      <c r="B90" s="44"/>
      <c r="D90" s="45" t="s">
        <v>66</v>
      </c>
      <c r="E90" s="153" t="s">
        <v>121</v>
      </c>
      <c r="F90" s="154" t="s">
        <v>216</v>
      </c>
      <c r="I90" s="82"/>
      <c r="J90" s="155">
        <f>BK90</f>
        <v>0</v>
      </c>
      <c r="L90" s="44"/>
      <c r="M90" s="46"/>
      <c r="P90" s="47">
        <f>SUM(P91:P123)</f>
        <v>113.4284</v>
      </c>
      <c r="R90" s="47">
        <f>SUM(R91:R123)</f>
        <v>2.7627744999999999</v>
      </c>
      <c r="T90" s="48">
        <f>SUM(T91:T123)</f>
        <v>3.37025</v>
      </c>
      <c r="AR90" s="45" t="s">
        <v>74</v>
      </c>
      <c r="AT90" s="49" t="s">
        <v>66</v>
      </c>
      <c r="AU90" s="49" t="s">
        <v>74</v>
      </c>
      <c r="AY90" s="45" t="s">
        <v>71</v>
      </c>
      <c r="BE90" s="82"/>
      <c r="BF90" s="82"/>
      <c r="BG90" s="82"/>
      <c r="BH90" s="82"/>
      <c r="BI90" s="82"/>
      <c r="BK90" s="102">
        <f>SUM(BK91:BK123)</f>
        <v>0</v>
      </c>
    </row>
    <row r="91" spans="2:65" s="1" customFormat="1" ht="24.2" customHeight="1" x14ac:dyDescent="0.2">
      <c r="B91" s="19"/>
      <c r="C91" s="156" t="s">
        <v>74</v>
      </c>
      <c r="D91" s="156" t="s">
        <v>75</v>
      </c>
      <c r="E91" s="157" t="s">
        <v>217</v>
      </c>
      <c r="F91" s="158" t="s">
        <v>218</v>
      </c>
      <c r="G91" s="159" t="s">
        <v>219</v>
      </c>
      <c r="H91" s="160">
        <v>5</v>
      </c>
      <c r="I91" s="103"/>
      <c r="J91" s="161" t="str">
        <f>IF(OR(I91="",H91=""),"",ROUND(I91*H91,2))</f>
        <v/>
      </c>
      <c r="K91" s="162" t="s">
        <v>220</v>
      </c>
      <c r="L91" s="19"/>
      <c r="M91" s="50"/>
      <c r="N91" s="51" t="s">
        <v>31</v>
      </c>
      <c r="O91" s="52">
        <v>0</v>
      </c>
      <c r="P91" s="52">
        <f>O91*H91</f>
        <v>0</v>
      </c>
      <c r="Q91" s="52">
        <v>0.02</v>
      </c>
      <c r="R91" s="52">
        <f>Q91*H91</f>
        <v>0.1</v>
      </c>
      <c r="S91" s="52">
        <v>0.02</v>
      </c>
      <c r="T91" s="53">
        <f>S91*H91</f>
        <v>0.1</v>
      </c>
      <c r="AR91" s="54" t="s">
        <v>95</v>
      </c>
      <c r="AT91" s="54" t="s">
        <v>75</v>
      </c>
      <c r="AU91" s="54" t="s">
        <v>2</v>
      </c>
      <c r="AY91" s="17" t="s">
        <v>71</v>
      </c>
      <c r="BE91" s="104" t="str">
        <f>IF(N91="základní",J91,0)</f>
        <v/>
      </c>
      <c r="BF91" s="104">
        <f>IF(N91="snížená",J91,0)</f>
        <v>0</v>
      </c>
      <c r="BG91" s="104">
        <f>IF(N91="zákl. přenesená",J91,0)</f>
        <v>0</v>
      </c>
      <c r="BH91" s="104">
        <f>IF(N91="sníž. přenesená",J91,0)</f>
        <v>0</v>
      </c>
      <c r="BI91" s="104">
        <f>IF(N91="nulová",J91,0)</f>
        <v>0</v>
      </c>
      <c r="BJ91" s="17" t="s">
        <v>74</v>
      </c>
      <c r="BK91" s="104" t="str">
        <f>IF(OR(I91="",H91=""),"",ROUND(I91*H91,2))</f>
        <v/>
      </c>
      <c r="BL91" s="17" t="s">
        <v>95</v>
      </c>
      <c r="BM91" s="54" t="s">
        <v>221</v>
      </c>
    </row>
    <row r="92" spans="2:65" s="1" customFormat="1" ht="16.5" customHeight="1" x14ac:dyDescent="0.2">
      <c r="B92" s="19"/>
      <c r="C92" s="156" t="s">
        <v>2</v>
      </c>
      <c r="D92" s="156" t="s">
        <v>75</v>
      </c>
      <c r="E92" s="157" t="s">
        <v>222</v>
      </c>
      <c r="F92" s="158" t="s">
        <v>223</v>
      </c>
      <c r="G92" s="159" t="s">
        <v>219</v>
      </c>
      <c r="H92" s="160">
        <v>35</v>
      </c>
      <c r="I92" s="103"/>
      <c r="J92" s="161" t="str">
        <f>IF(OR(I92="",H92=""),"",ROUND(I92*H92,2))</f>
        <v/>
      </c>
      <c r="K92" s="162" t="s">
        <v>220</v>
      </c>
      <c r="L92" s="19"/>
      <c r="M92" s="50"/>
      <c r="N92" s="51" t="s">
        <v>31</v>
      </c>
      <c r="O92" s="52">
        <v>0</v>
      </c>
      <c r="P92" s="52">
        <f>O92*H92</f>
        <v>0</v>
      </c>
      <c r="Q92" s="52">
        <v>0.01</v>
      </c>
      <c r="R92" s="52">
        <f>Q92*H92</f>
        <v>0.35000000000000003</v>
      </c>
      <c r="S92" s="52">
        <v>0.01</v>
      </c>
      <c r="T92" s="53">
        <f>S92*H92</f>
        <v>0.35000000000000003</v>
      </c>
      <c r="AR92" s="54" t="s">
        <v>95</v>
      </c>
      <c r="AT92" s="54" t="s">
        <v>75</v>
      </c>
      <c r="AU92" s="54" t="s">
        <v>2</v>
      </c>
      <c r="AY92" s="17" t="s">
        <v>71</v>
      </c>
      <c r="BE92" s="104" t="str">
        <f>IF(N92="základní",J92,0)</f>
        <v/>
      </c>
      <c r="BF92" s="104">
        <f>IF(N92="snížená",J92,0)</f>
        <v>0</v>
      </c>
      <c r="BG92" s="104">
        <f>IF(N92="zákl. přenesená",J92,0)</f>
        <v>0</v>
      </c>
      <c r="BH92" s="104">
        <f>IF(N92="sníž. přenesená",J92,0)</f>
        <v>0</v>
      </c>
      <c r="BI92" s="104">
        <f>IF(N92="nulová",J92,0)</f>
        <v>0</v>
      </c>
      <c r="BJ92" s="17" t="s">
        <v>74</v>
      </c>
      <c r="BK92" s="104" t="str">
        <f>IF(OR(I92="",H92=""),"",ROUND(I92*H92,2))</f>
        <v/>
      </c>
      <c r="BL92" s="17" t="s">
        <v>95</v>
      </c>
      <c r="BM92" s="54" t="s">
        <v>224</v>
      </c>
    </row>
    <row r="93" spans="2:65" s="1" customFormat="1" ht="16.5" customHeight="1" x14ac:dyDescent="0.2">
      <c r="B93" s="19"/>
      <c r="C93" s="156" t="s">
        <v>90</v>
      </c>
      <c r="D93" s="156" t="s">
        <v>75</v>
      </c>
      <c r="E93" s="157" t="s">
        <v>225</v>
      </c>
      <c r="F93" s="158" t="s">
        <v>226</v>
      </c>
      <c r="G93" s="159" t="s">
        <v>219</v>
      </c>
      <c r="H93" s="160">
        <v>35</v>
      </c>
      <c r="I93" s="103"/>
      <c r="J93" s="161" t="str">
        <f>IF(OR(I93="",H93=""),"",ROUND(I93*H93,2))</f>
        <v/>
      </c>
      <c r="K93" s="162" t="s">
        <v>220</v>
      </c>
      <c r="L93" s="19"/>
      <c r="M93" s="50"/>
      <c r="N93" s="51" t="s">
        <v>31</v>
      </c>
      <c r="O93" s="52">
        <v>0</v>
      </c>
      <c r="P93" s="52">
        <f>O93*H93</f>
        <v>0</v>
      </c>
      <c r="Q93" s="52">
        <v>0.03</v>
      </c>
      <c r="R93" s="52">
        <f>Q93*H93</f>
        <v>1.05</v>
      </c>
      <c r="S93" s="52">
        <v>0.03</v>
      </c>
      <c r="T93" s="53">
        <f>S93*H93</f>
        <v>1.05</v>
      </c>
      <c r="AR93" s="54" t="s">
        <v>95</v>
      </c>
      <c r="AT93" s="54" t="s">
        <v>75</v>
      </c>
      <c r="AU93" s="54" t="s">
        <v>2</v>
      </c>
      <c r="AY93" s="17" t="s">
        <v>71</v>
      </c>
      <c r="BE93" s="104" t="str">
        <f>IF(N93="základní",J93,0)</f>
        <v/>
      </c>
      <c r="BF93" s="104">
        <f>IF(N93="snížená",J93,0)</f>
        <v>0</v>
      </c>
      <c r="BG93" s="104">
        <f>IF(N93="zákl. přenesená",J93,0)</f>
        <v>0</v>
      </c>
      <c r="BH93" s="104">
        <f>IF(N93="sníž. přenesená",J93,0)</f>
        <v>0</v>
      </c>
      <c r="BI93" s="104">
        <f>IF(N93="nulová",J93,0)</f>
        <v>0</v>
      </c>
      <c r="BJ93" s="17" t="s">
        <v>74</v>
      </c>
      <c r="BK93" s="104" t="str">
        <f>IF(OR(I93="",H93=""),"",ROUND(I93*H93,2))</f>
        <v/>
      </c>
      <c r="BL93" s="17" t="s">
        <v>95</v>
      </c>
      <c r="BM93" s="54" t="s">
        <v>227</v>
      </c>
    </row>
    <row r="94" spans="2:65" s="1" customFormat="1" ht="24.2" customHeight="1" x14ac:dyDescent="0.2">
      <c r="B94" s="19"/>
      <c r="C94" s="156" t="s">
        <v>95</v>
      </c>
      <c r="D94" s="156" t="s">
        <v>75</v>
      </c>
      <c r="E94" s="157" t="s">
        <v>228</v>
      </c>
      <c r="F94" s="158" t="s">
        <v>229</v>
      </c>
      <c r="G94" s="159" t="s">
        <v>219</v>
      </c>
      <c r="H94" s="160">
        <v>8</v>
      </c>
      <c r="I94" s="103"/>
      <c r="J94" s="161" t="str">
        <f>IF(OR(I94="",H94=""),"",ROUND(I94*H94,2))</f>
        <v/>
      </c>
      <c r="K94" s="162" t="s">
        <v>220</v>
      </c>
      <c r="L94" s="19"/>
      <c r="M94" s="50"/>
      <c r="N94" s="51" t="s">
        <v>31</v>
      </c>
      <c r="O94" s="52">
        <v>0</v>
      </c>
      <c r="P94" s="52">
        <f>O94*H94</f>
        <v>0</v>
      </c>
      <c r="Q94" s="52">
        <v>0.02</v>
      </c>
      <c r="R94" s="52">
        <f>Q94*H94</f>
        <v>0.16</v>
      </c>
      <c r="S94" s="52">
        <v>0.02</v>
      </c>
      <c r="T94" s="53">
        <f>S94*H94</f>
        <v>0.16</v>
      </c>
      <c r="AR94" s="54" t="s">
        <v>95</v>
      </c>
      <c r="AT94" s="54" t="s">
        <v>75</v>
      </c>
      <c r="AU94" s="54" t="s">
        <v>2</v>
      </c>
      <c r="AY94" s="17" t="s">
        <v>71</v>
      </c>
      <c r="BE94" s="104" t="str">
        <f>IF(N94="základní",J94,0)</f>
        <v/>
      </c>
      <c r="BF94" s="104">
        <f>IF(N94="snížená",J94,0)</f>
        <v>0</v>
      </c>
      <c r="BG94" s="104">
        <f>IF(N94="zákl. přenesená",J94,0)</f>
        <v>0</v>
      </c>
      <c r="BH94" s="104">
        <f>IF(N94="sníž. přenesená",J94,0)</f>
        <v>0</v>
      </c>
      <c r="BI94" s="104">
        <f>IF(N94="nulová",J94,0)</f>
        <v>0</v>
      </c>
      <c r="BJ94" s="17" t="s">
        <v>74</v>
      </c>
      <c r="BK94" s="104" t="str">
        <f>IF(OR(I94="",H94=""),"",ROUND(I94*H94,2))</f>
        <v/>
      </c>
      <c r="BL94" s="17" t="s">
        <v>95</v>
      </c>
      <c r="BM94" s="54" t="s">
        <v>230</v>
      </c>
    </row>
    <row r="95" spans="2:65" s="1" customFormat="1" ht="45" customHeight="1" x14ac:dyDescent="0.2">
      <c r="B95" s="19"/>
      <c r="C95" s="156" t="s">
        <v>69</v>
      </c>
      <c r="D95" s="156" t="s">
        <v>75</v>
      </c>
      <c r="E95" s="157" t="s">
        <v>231</v>
      </c>
      <c r="F95" s="158" t="s">
        <v>232</v>
      </c>
      <c r="G95" s="159" t="s">
        <v>233</v>
      </c>
      <c r="H95" s="160">
        <v>30</v>
      </c>
      <c r="I95" s="103"/>
      <c r="J95" s="161" t="str">
        <f>IF(OR(I95="",H95=""),"",ROUND(I95*H95,2))</f>
        <v/>
      </c>
      <c r="K95" s="162" t="s">
        <v>220</v>
      </c>
      <c r="L95" s="19"/>
      <c r="M95" s="50"/>
      <c r="N95" s="51" t="s">
        <v>31</v>
      </c>
      <c r="O95" s="52">
        <v>0</v>
      </c>
      <c r="P95" s="52">
        <f>O95*H95</f>
        <v>0</v>
      </c>
      <c r="Q95" s="52">
        <v>0.03</v>
      </c>
      <c r="R95" s="52">
        <f>Q95*H95</f>
        <v>0.89999999999999991</v>
      </c>
      <c r="S95" s="52">
        <v>0.03</v>
      </c>
      <c r="T95" s="53">
        <f>S95*H95</f>
        <v>0.89999999999999991</v>
      </c>
      <c r="AR95" s="54" t="s">
        <v>95</v>
      </c>
      <c r="AT95" s="54" t="s">
        <v>75</v>
      </c>
      <c r="AU95" s="54" t="s">
        <v>2</v>
      </c>
      <c r="AY95" s="17" t="s">
        <v>71</v>
      </c>
      <c r="BE95" s="104" t="str">
        <f>IF(N95="základní",J95,0)</f>
        <v/>
      </c>
      <c r="BF95" s="104">
        <f>IF(N95="snížená",J95,0)</f>
        <v>0</v>
      </c>
      <c r="BG95" s="104">
        <f>IF(N95="zákl. přenesená",J95,0)</f>
        <v>0</v>
      </c>
      <c r="BH95" s="104">
        <f>IF(N95="sníž. přenesená",J95,0)</f>
        <v>0</v>
      </c>
      <c r="BI95" s="104">
        <f>IF(N95="nulová",J95,0)</f>
        <v>0</v>
      </c>
      <c r="BJ95" s="17" t="s">
        <v>74</v>
      </c>
      <c r="BK95" s="104" t="str">
        <f>IF(OR(I95="",H95=""),"",ROUND(I95*H95,2))</f>
        <v/>
      </c>
      <c r="BL95" s="17" t="s">
        <v>95</v>
      </c>
      <c r="BM95" s="54" t="s">
        <v>234</v>
      </c>
    </row>
    <row r="96" spans="2:65" s="1" customFormat="1" ht="120" customHeight="1" x14ac:dyDescent="0.2">
      <c r="B96" s="19"/>
      <c r="D96" s="188" t="s">
        <v>235</v>
      </c>
      <c r="F96" s="189" t="s">
        <v>236</v>
      </c>
      <c r="I96" s="165"/>
      <c r="J96" s="82"/>
      <c r="L96" s="19"/>
      <c r="M96" s="55"/>
      <c r="T96" s="24"/>
      <c r="AT96" s="17" t="s">
        <v>235</v>
      </c>
      <c r="AU96" s="17" t="s">
        <v>2</v>
      </c>
      <c r="BE96" s="82"/>
      <c r="BF96" s="82"/>
      <c r="BG96" s="82"/>
      <c r="BH96" s="82"/>
      <c r="BI96" s="82"/>
      <c r="BK96" s="82"/>
    </row>
    <row r="97" spans="2:65" s="1" customFormat="1" ht="24.2" customHeight="1" x14ac:dyDescent="0.2">
      <c r="B97" s="19"/>
      <c r="C97" s="156" t="s">
        <v>104</v>
      </c>
      <c r="D97" s="156" t="s">
        <v>75</v>
      </c>
      <c r="E97" s="157" t="s">
        <v>237</v>
      </c>
      <c r="F97" s="158" t="s">
        <v>238</v>
      </c>
      <c r="G97" s="159" t="s">
        <v>233</v>
      </c>
      <c r="H97" s="160">
        <v>3</v>
      </c>
      <c r="I97" s="103"/>
      <c r="J97" s="161" t="str">
        <f>IF(OR(I97="",H97=""),"",ROUND(I97*H97,2))</f>
        <v/>
      </c>
      <c r="K97" s="162" t="s">
        <v>220</v>
      </c>
      <c r="L97" s="19"/>
      <c r="M97" s="50"/>
      <c r="N97" s="51" t="s">
        <v>31</v>
      </c>
      <c r="O97" s="52">
        <v>0</v>
      </c>
      <c r="P97" s="52">
        <f>O97*H97</f>
        <v>0</v>
      </c>
      <c r="Q97" s="52">
        <v>0.06</v>
      </c>
      <c r="R97" s="52">
        <f>Q97*H97</f>
        <v>0.18</v>
      </c>
      <c r="S97" s="52">
        <v>0.06</v>
      </c>
      <c r="T97" s="53">
        <f>S97*H97</f>
        <v>0.18</v>
      </c>
      <c r="AR97" s="54" t="s">
        <v>95</v>
      </c>
      <c r="AT97" s="54" t="s">
        <v>75</v>
      </c>
      <c r="AU97" s="54" t="s">
        <v>2</v>
      </c>
      <c r="AY97" s="17" t="s">
        <v>71</v>
      </c>
      <c r="BE97" s="104" t="str">
        <f>IF(N97="základní",J97,0)</f>
        <v/>
      </c>
      <c r="BF97" s="104">
        <f>IF(N97="snížená",J97,0)</f>
        <v>0</v>
      </c>
      <c r="BG97" s="104">
        <f>IF(N97="zákl. přenesená",J97,0)</f>
        <v>0</v>
      </c>
      <c r="BH97" s="104">
        <f>IF(N97="sníž. přenesená",J97,0)</f>
        <v>0</v>
      </c>
      <c r="BI97" s="104">
        <f>IF(N97="nulová",J97,0)</f>
        <v>0</v>
      </c>
      <c r="BJ97" s="17" t="s">
        <v>74</v>
      </c>
      <c r="BK97" s="104" t="str">
        <f>IF(OR(I97="",H97=""),"",ROUND(I97*H97,2))</f>
        <v/>
      </c>
      <c r="BL97" s="17" t="s">
        <v>95</v>
      </c>
      <c r="BM97" s="54" t="s">
        <v>239</v>
      </c>
    </row>
    <row r="98" spans="2:65" s="1" customFormat="1" ht="81" customHeight="1" x14ac:dyDescent="0.2">
      <c r="B98" s="19"/>
      <c r="D98" s="188" t="s">
        <v>235</v>
      </c>
      <c r="F98" s="189" t="s">
        <v>240</v>
      </c>
      <c r="I98" s="165"/>
      <c r="J98" s="82"/>
      <c r="L98" s="19"/>
      <c r="M98" s="55"/>
      <c r="T98" s="24"/>
      <c r="AT98" s="17" t="s">
        <v>235</v>
      </c>
      <c r="AU98" s="17" t="s">
        <v>2</v>
      </c>
      <c r="BE98" s="82"/>
      <c r="BF98" s="82"/>
      <c r="BG98" s="82"/>
      <c r="BH98" s="82"/>
      <c r="BI98" s="82"/>
      <c r="BK98" s="82"/>
    </row>
    <row r="99" spans="2:65" s="1" customFormat="1" ht="37.700000000000003" customHeight="1" x14ac:dyDescent="0.2">
      <c r="B99" s="19"/>
      <c r="C99" s="156" t="s">
        <v>109</v>
      </c>
      <c r="D99" s="156" t="s">
        <v>75</v>
      </c>
      <c r="E99" s="157" t="s">
        <v>241</v>
      </c>
      <c r="F99" s="158" t="s">
        <v>242</v>
      </c>
      <c r="G99" s="159" t="s">
        <v>243</v>
      </c>
      <c r="H99" s="160">
        <v>842.88</v>
      </c>
      <c r="I99" s="103"/>
      <c r="J99" s="161" t="str">
        <f>IF(OR(I99="",H99=""),"",ROUND(I99*H99,2))</f>
        <v/>
      </c>
      <c r="K99" s="162" t="s">
        <v>79</v>
      </c>
      <c r="L99" s="19"/>
      <c r="M99" s="50"/>
      <c r="N99" s="51" t="s">
        <v>31</v>
      </c>
      <c r="O99" s="52">
        <v>0.105</v>
      </c>
      <c r="P99" s="52">
        <f>O99*H99</f>
        <v>88.502399999999994</v>
      </c>
      <c r="Q99" s="52">
        <v>0</v>
      </c>
      <c r="R99" s="52">
        <f>Q99*H99</f>
        <v>0</v>
      </c>
      <c r="S99" s="52">
        <v>0</v>
      </c>
      <c r="T99" s="53">
        <f>S99*H99</f>
        <v>0</v>
      </c>
      <c r="AR99" s="54" t="s">
        <v>95</v>
      </c>
      <c r="AT99" s="54" t="s">
        <v>75</v>
      </c>
      <c r="AU99" s="54" t="s">
        <v>2</v>
      </c>
      <c r="AY99" s="17" t="s">
        <v>71</v>
      </c>
      <c r="BE99" s="104" t="str">
        <f>IF(N99="základní",J99,0)</f>
        <v/>
      </c>
      <c r="BF99" s="104">
        <f>IF(N99="snížená",J99,0)</f>
        <v>0</v>
      </c>
      <c r="BG99" s="104">
        <f>IF(N99="zákl. přenesená",J99,0)</f>
        <v>0</v>
      </c>
      <c r="BH99" s="104">
        <f>IF(N99="sníž. přenesená",J99,0)</f>
        <v>0</v>
      </c>
      <c r="BI99" s="104">
        <f>IF(N99="nulová",J99,0)</f>
        <v>0</v>
      </c>
      <c r="BJ99" s="17" t="s">
        <v>74</v>
      </c>
      <c r="BK99" s="104" t="str">
        <f>IF(OR(I99="",H99=""),"",ROUND(I99*H99,2))</f>
        <v/>
      </c>
      <c r="BL99" s="17" t="s">
        <v>95</v>
      </c>
      <c r="BM99" s="54" t="s">
        <v>244</v>
      </c>
    </row>
    <row r="100" spans="2:65" s="1" customFormat="1" ht="9.9499999999999993" customHeight="1" x14ac:dyDescent="0.2">
      <c r="B100" s="19"/>
      <c r="D100" s="163" t="s">
        <v>82</v>
      </c>
      <c r="F100" s="164" t="s">
        <v>245</v>
      </c>
      <c r="I100" s="165"/>
      <c r="J100" s="82"/>
      <c r="L100" s="19"/>
      <c r="M100" s="55"/>
      <c r="T100" s="24"/>
      <c r="AT100" s="17" t="s">
        <v>82</v>
      </c>
      <c r="AU100" s="17" t="s">
        <v>2</v>
      </c>
      <c r="BE100" s="82"/>
      <c r="BF100" s="82"/>
      <c r="BG100" s="82"/>
      <c r="BH100" s="82"/>
      <c r="BI100" s="82"/>
      <c r="BK100" s="82"/>
    </row>
    <row r="101" spans="2:65" s="12" customFormat="1" ht="9.9499999999999993" customHeight="1" x14ac:dyDescent="0.2">
      <c r="B101" s="56"/>
      <c r="D101" s="188" t="s">
        <v>246</v>
      </c>
      <c r="E101" s="57"/>
      <c r="F101" s="190" t="s">
        <v>247</v>
      </c>
      <c r="H101" s="57"/>
      <c r="I101" s="165"/>
      <c r="J101" s="82"/>
      <c r="L101" s="56"/>
      <c r="M101" s="58"/>
      <c r="T101" s="59"/>
      <c r="AT101" s="57" t="s">
        <v>246</v>
      </c>
      <c r="AU101" s="57" t="s">
        <v>2</v>
      </c>
      <c r="AV101" s="12" t="s">
        <v>74</v>
      </c>
      <c r="AW101" s="12" t="s">
        <v>179</v>
      </c>
      <c r="AX101" s="12" t="s">
        <v>70</v>
      </c>
      <c r="AY101" s="57" t="s">
        <v>71</v>
      </c>
      <c r="BE101" s="82"/>
      <c r="BF101" s="82"/>
      <c r="BG101" s="82"/>
      <c r="BH101" s="82"/>
      <c r="BI101" s="82"/>
      <c r="BK101" s="82"/>
    </row>
    <row r="102" spans="2:65" s="13" customFormat="1" ht="9.9499999999999993" customHeight="1" x14ac:dyDescent="0.2">
      <c r="B102" s="60"/>
      <c r="D102" s="188" t="s">
        <v>246</v>
      </c>
      <c r="E102" s="61"/>
      <c r="F102" s="191" t="s">
        <v>248</v>
      </c>
      <c r="H102" s="192">
        <v>64.72</v>
      </c>
      <c r="I102" s="165"/>
      <c r="J102" s="82"/>
      <c r="L102" s="60"/>
      <c r="M102" s="62"/>
      <c r="T102" s="63"/>
      <c r="AT102" s="61" t="s">
        <v>246</v>
      </c>
      <c r="AU102" s="61" t="s">
        <v>2</v>
      </c>
      <c r="AV102" s="13" t="s">
        <v>2</v>
      </c>
      <c r="AW102" s="13" t="s">
        <v>179</v>
      </c>
      <c r="AX102" s="13" t="s">
        <v>70</v>
      </c>
      <c r="AY102" s="61" t="s">
        <v>71</v>
      </c>
      <c r="BE102" s="82"/>
      <c r="BF102" s="82"/>
      <c r="BG102" s="82"/>
      <c r="BH102" s="82"/>
      <c r="BI102" s="82"/>
      <c r="BK102" s="82"/>
    </row>
    <row r="103" spans="2:65" s="12" customFormat="1" ht="9.9499999999999993" customHeight="1" x14ac:dyDescent="0.2">
      <c r="B103" s="56"/>
      <c r="D103" s="188" t="s">
        <v>246</v>
      </c>
      <c r="E103" s="57"/>
      <c r="F103" s="190" t="s">
        <v>249</v>
      </c>
      <c r="H103" s="57"/>
      <c r="I103" s="165"/>
      <c r="J103" s="82"/>
      <c r="L103" s="56"/>
      <c r="M103" s="58"/>
      <c r="T103" s="59"/>
      <c r="AT103" s="57" t="s">
        <v>246</v>
      </c>
      <c r="AU103" s="57" t="s">
        <v>2</v>
      </c>
      <c r="AV103" s="12" t="s">
        <v>74</v>
      </c>
      <c r="AW103" s="12" t="s">
        <v>179</v>
      </c>
      <c r="AX103" s="12" t="s">
        <v>70</v>
      </c>
      <c r="AY103" s="57" t="s">
        <v>71</v>
      </c>
      <c r="BE103" s="82"/>
      <c r="BF103" s="82"/>
      <c r="BG103" s="82"/>
      <c r="BH103" s="82"/>
      <c r="BI103" s="82"/>
      <c r="BK103" s="82"/>
    </row>
    <row r="104" spans="2:65" s="13" customFormat="1" ht="9.9499999999999993" customHeight="1" x14ac:dyDescent="0.2">
      <c r="B104" s="60"/>
      <c r="D104" s="188" t="s">
        <v>246</v>
      </c>
      <c r="E104" s="61"/>
      <c r="F104" s="191" t="s">
        <v>250</v>
      </c>
      <c r="H104" s="192">
        <v>778.16</v>
      </c>
      <c r="I104" s="165"/>
      <c r="J104" s="82"/>
      <c r="L104" s="60"/>
      <c r="M104" s="62"/>
      <c r="T104" s="63"/>
      <c r="AT104" s="61" t="s">
        <v>246</v>
      </c>
      <c r="AU104" s="61" t="s">
        <v>2</v>
      </c>
      <c r="AV104" s="13" t="s">
        <v>2</v>
      </c>
      <c r="AW104" s="13" t="s">
        <v>179</v>
      </c>
      <c r="AX104" s="13" t="s">
        <v>70</v>
      </c>
      <c r="AY104" s="61" t="s">
        <v>71</v>
      </c>
      <c r="BE104" s="82"/>
      <c r="BF104" s="82"/>
      <c r="BG104" s="82"/>
      <c r="BH104" s="82"/>
      <c r="BI104" s="82"/>
      <c r="BK104" s="82"/>
    </row>
    <row r="105" spans="2:65" s="14" customFormat="1" ht="9.9499999999999993" customHeight="1" x14ac:dyDescent="0.2">
      <c r="B105" s="64"/>
      <c r="D105" s="188" t="s">
        <v>246</v>
      </c>
      <c r="E105" s="65"/>
      <c r="F105" s="193" t="s">
        <v>251</v>
      </c>
      <c r="H105" s="194">
        <v>842.88</v>
      </c>
      <c r="I105" s="165"/>
      <c r="J105" s="82"/>
      <c r="L105" s="64"/>
      <c r="M105" s="66"/>
      <c r="T105" s="67"/>
      <c r="AT105" s="65" t="s">
        <v>246</v>
      </c>
      <c r="AU105" s="65" t="s">
        <v>2</v>
      </c>
      <c r="AV105" s="14" t="s">
        <v>95</v>
      </c>
      <c r="AW105" s="14" t="s">
        <v>179</v>
      </c>
      <c r="AX105" s="14" t="s">
        <v>74</v>
      </c>
      <c r="AY105" s="65" t="s">
        <v>71</v>
      </c>
      <c r="BE105" s="82"/>
      <c r="BF105" s="82"/>
      <c r="BG105" s="82"/>
      <c r="BH105" s="82"/>
      <c r="BI105" s="82"/>
      <c r="BK105" s="82"/>
    </row>
    <row r="106" spans="2:65" s="1" customFormat="1" ht="44.25" customHeight="1" x14ac:dyDescent="0.2">
      <c r="B106" s="19"/>
      <c r="C106" s="156" t="s">
        <v>114</v>
      </c>
      <c r="D106" s="156" t="s">
        <v>75</v>
      </c>
      <c r="E106" s="157" t="s">
        <v>252</v>
      </c>
      <c r="F106" s="158" t="s">
        <v>253</v>
      </c>
      <c r="G106" s="159" t="s">
        <v>254</v>
      </c>
      <c r="H106" s="160">
        <v>4.6500000000000004</v>
      </c>
      <c r="I106" s="103"/>
      <c r="J106" s="161" t="str">
        <f>IF(OR(I106="",H106=""),"",ROUND(I106*H106,2))</f>
        <v/>
      </c>
      <c r="K106" s="162" t="s">
        <v>79</v>
      </c>
      <c r="L106" s="19"/>
      <c r="M106" s="50"/>
      <c r="N106" s="51" t="s">
        <v>31</v>
      </c>
      <c r="O106" s="52">
        <v>2.6</v>
      </c>
      <c r="P106" s="52">
        <f>O106*H106</f>
        <v>12.090000000000002</v>
      </c>
      <c r="Q106" s="52">
        <v>2.4399999999999999E-3</v>
      </c>
      <c r="R106" s="52">
        <f>Q106*H106</f>
        <v>1.1346E-2</v>
      </c>
      <c r="S106" s="52">
        <v>5.6000000000000001E-2</v>
      </c>
      <c r="T106" s="53">
        <f>S106*H106</f>
        <v>0.26040000000000002</v>
      </c>
      <c r="AR106" s="54" t="s">
        <v>95</v>
      </c>
      <c r="AT106" s="54" t="s">
        <v>75</v>
      </c>
      <c r="AU106" s="54" t="s">
        <v>2</v>
      </c>
      <c r="AY106" s="17" t="s">
        <v>71</v>
      </c>
      <c r="BE106" s="104" t="str">
        <f>IF(N106="základní",J106,0)</f>
        <v/>
      </c>
      <c r="BF106" s="104">
        <f>IF(N106="snížená",J106,0)</f>
        <v>0</v>
      </c>
      <c r="BG106" s="104">
        <f>IF(N106="zákl. přenesená",J106,0)</f>
        <v>0</v>
      </c>
      <c r="BH106" s="104">
        <f>IF(N106="sníž. přenesená",J106,0)</f>
        <v>0</v>
      </c>
      <c r="BI106" s="104">
        <f>IF(N106="nulová",J106,0)</f>
        <v>0</v>
      </c>
      <c r="BJ106" s="17" t="s">
        <v>74</v>
      </c>
      <c r="BK106" s="104" t="str">
        <f>IF(OR(I106="",H106=""),"",ROUND(I106*H106,2))</f>
        <v/>
      </c>
      <c r="BL106" s="17" t="s">
        <v>95</v>
      </c>
      <c r="BM106" s="54" t="s">
        <v>255</v>
      </c>
    </row>
    <row r="107" spans="2:65" s="1" customFormat="1" ht="9.9499999999999993" customHeight="1" x14ac:dyDescent="0.2">
      <c r="B107" s="19"/>
      <c r="D107" s="163" t="s">
        <v>82</v>
      </c>
      <c r="F107" s="164" t="s">
        <v>256</v>
      </c>
      <c r="I107" s="165"/>
      <c r="J107" s="82"/>
      <c r="L107" s="19"/>
      <c r="M107" s="55"/>
      <c r="T107" s="24"/>
      <c r="AT107" s="17" t="s">
        <v>82</v>
      </c>
      <c r="AU107" s="17" t="s">
        <v>2</v>
      </c>
      <c r="BE107" s="82"/>
      <c r="BF107" s="82"/>
      <c r="BG107" s="82"/>
      <c r="BH107" s="82"/>
      <c r="BI107" s="82"/>
      <c r="BK107" s="82"/>
    </row>
    <row r="108" spans="2:65" s="12" customFormat="1" ht="9.9499999999999993" customHeight="1" x14ac:dyDescent="0.2">
      <c r="B108" s="56"/>
      <c r="D108" s="188" t="s">
        <v>246</v>
      </c>
      <c r="E108" s="57"/>
      <c r="F108" s="190" t="s">
        <v>247</v>
      </c>
      <c r="H108" s="57"/>
      <c r="I108" s="165"/>
      <c r="J108" s="82"/>
      <c r="L108" s="56"/>
      <c r="M108" s="58"/>
      <c r="T108" s="59"/>
      <c r="AT108" s="57" t="s">
        <v>246</v>
      </c>
      <c r="AU108" s="57" t="s">
        <v>2</v>
      </c>
      <c r="AV108" s="12" t="s">
        <v>74</v>
      </c>
      <c r="AW108" s="12" t="s">
        <v>179</v>
      </c>
      <c r="AX108" s="12" t="s">
        <v>70</v>
      </c>
      <c r="AY108" s="57" t="s">
        <v>71</v>
      </c>
      <c r="BE108" s="82"/>
      <c r="BF108" s="82"/>
      <c r="BG108" s="82"/>
      <c r="BH108" s="82"/>
      <c r="BI108" s="82"/>
      <c r="BK108" s="82"/>
    </row>
    <row r="109" spans="2:65" s="13" customFormat="1" ht="9.9499999999999993" customHeight="1" x14ac:dyDescent="0.2">
      <c r="B109" s="60"/>
      <c r="D109" s="188" t="s">
        <v>246</v>
      </c>
      <c r="E109" s="61"/>
      <c r="F109" s="191" t="s">
        <v>257</v>
      </c>
      <c r="H109" s="192">
        <v>1.1499999999999999</v>
      </c>
      <c r="I109" s="165"/>
      <c r="J109" s="82"/>
      <c r="L109" s="60"/>
      <c r="M109" s="62"/>
      <c r="T109" s="63"/>
      <c r="AT109" s="61" t="s">
        <v>246</v>
      </c>
      <c r="AU109" s="61" t="s">
        <v>2</v>
      </c>
      <c r="AV109" s="13" t="s">
        <v>2</v>
      </c>
      <c r="AW109" s="13" t="s">
        <v>179</v>
      </c>
      <c r="AX109" s="13" t="s">
        <v>70</v>
      </c>
      <c r="AY109" s="61" t="s">
        <v>71</v>
      </c>
      <c r="BE109" s="82"/>
      <c r="BF109" s="82"/>
      <c r="BG109" s="82"/>
      <c r="BH109" s="82"/>
      <c r="BI109" s="82"/>
      <c r="BK109" s="82"/>
    </row>
    <row r="110" spans="2:65" s="12" customFormat="1" ht="9.9499999999999993" customHeight="1" x14ac:dyDescent="0.2">
      <c r="B110" s="56"/>
      <c r="D110" s="188" t="s">
        <v>246</v>
      </c>
      <c r="E110" s="57"/>
      <c r="F110" s="190" t="s">
        <v>249</v>
      </c>
      <c r="H110" s="57"/>
      <c r="I110" s="165"/>
      <c r="J110" s="82"/>
      <c r="L110" s="56"/>
      <c r="M110" s="58"/>
      <c r="T110" s="59"/>
      <c r="AT110" s="57" t="s">
        <v>246</v>
      </c>
      <c r="AU110" s="57" t="s">
        <v>2</v>
      </c>
      <c r="AV110" s="12" t="s">
        <v>74</v>
      </c>
      <c r="AW110" s="12" t="s">
        <v>179</v>
      </c>
      <c r="AX110" s="12" t="s">
        <v>70</v>
      </c>
      <c r="AY110" s="57" t="s">
        <v>71</v>
      </c>
      <c r="BE110" s="82"/>
      <c r="BF110" s="82"/>
      <c r="BG110" s="82"/>
      <c r="BH110" s="82"/>
      <c r="BI110" s="82"/>
      <c r="BK110" s="82"/>
    </row>
    <row r="111" spans="2:65" s="13" customFormat="1" ht="20.100000000000001" customHeight="1" x14ac:dyDescent="0.2">
      <c r="B111" s="60"/>
      <c r="D111" s="188" t="s">
        <v>246</v>
      </c>
      <c r="E111" s="61"/>
      <c r="F111" s="191" t="s">
        <v>258</v>
      </c>
      <c r="H111" s="192">
        <v>3.5</v>
      </c>
      <c r="I111" s="165"/>
      <c r="J111" s="82"/>
      <c r="L111" s="60"/>
      <c r="M111" s="62"/>
      <c r="T111" s="63"/>
      <c r="AT111" s="61" t="s">
        <v>246</v>
      </c>
      <c r="AU111" s="61" t="s">
        <v>2</v>
      </c>
      <c r="AV111" s="13" t="s">
        <v>2</v>
      </c>
      <c r="AW111" s="13" t="s">
        <v>179</v>
      </c>
      <c r="AX111" s="13" t="s">
        <v>70</v>
      </c>
      <c r="AY111" s="61" t="s">
        <v>71</v>
      </c>
      <c r="BE111" s="82"/>
      <c r="BF111" s="82"/>
      <c r="BG111" s="82"/>
      <c r="BH111" s="82"/>
      <c r="BI111" s="82"/>
      <c r="BK111" s="82"/>
    </row>
    <row r="112" spans="2:65" s="14" customFormat="1" ht="9.9499999999999993" customHeight="1" x14ac:dyDescent="0.2">
      <c r="B112" s="64"/>
      <c r="D112" s="188" t="s">
        <v>246</v>
      </c>
      <c r="E112" s="65"/>
      <c r="F112" s="193" t="s">
        <v>251</v>
      </c>
      <c r="H112" s="194">
        <v>4.6500000000000004</v>
      </c>
      <c r="I112" s="165"/>
      <c r="J112" s="82"/>
      <c r="L112" s="64"/>
      <c r="M112" s="66"/>
      <c r="T112" s="67"/>
      <c r="AT112" s="65" t="s">
        <v>246</v>
      </c>
      <c r="AU112" s="65" t="s">
        <v>2</v>
      </c>
      <c r="AV112" s="14" t="s">
        <v>95</v>
      </c>
      <c r="AW112" s="14" t="s">
        <v>179</v>
      </c>
      <c r="AX112" s="14" t="s">
        <v>74</v>
      </c>
      <c r="AY112" s="65" t="s">
        <v>71</v>
      </c>
      <c r="BE112" s="82"/>
      <c r="BF112" s="82"/>
      <c r="BG112" s="82"/>
      <c r="BH112" s="82"/>
      <c r="BI112" s="82"/>
      <c r="BK112" s="82"/>
    </row>
    <row r="113" spans="2:65" s="1" customFormat="1" ht="44.25" customHeight="1" x14ac:dyDescent="0.2">
      <c r="B113" s="19"/>
      <c r="C113" s="156" t="s">
        <v>121</v>
      </c>
      <c r="D113" s="156" t="s">
        <v>75</v>
      </c>
      <c r="E113" s="157" t="s">
        <v>259</v>
      </c>
      <c r="F113" s="158" t="s">
        <v>260</v>
      </c>
      <c r="G113" s="159" t="s">
        <v>254</v>
      </c>
      <c r="H113" s="160">
        <v>0.45</v>
      </c>
      <c r="I113" s="103"/>
      <c r="J113" s="161" t="str">
        <f>IF(OR(I113="",H113=""),"",ROUND(I113*H113,2))</f>
        <v/>
      </c>
      <c r="K113" s="162" t="s">
        <v>79</v>
      </c>
      <c r="L113" s="19"/>
      <c r="M113" s="50"/>
      <c r="N113" s="51" t="s">
        <v>31</v>
      </c>
      <c r="O113" s="52">
        <v>3.2</v>
      </c>
      <c r="P113" s="52">
        <f>O113*H113</f>
        <v>1.4400000000000002</v>
      </c>
      <c r="Q113" s="52">
        <v>2.81E-3</v>
      </c>
      <c r="R113" s="52">
        <f>Q113*H113</f>
        <v>1.2645E-3</v>
      </c>
      <c r="S113" s="52">
        <v>6.9000000000000006E-2</v>
      </c>
      <c r="T113" s="53">
        <f>S113*H113</f>
        <v>3.1050000000000005E-2</v>
      </c>
      <c r="AR113" s="54" t="s">
        <v>95</v>
      </c>
      <c r="AT113" s="54" t="s">
        <v>75</v>
      </c>
      <c r="AU113" s="54" t="s">
        <v>2</v>
      </c>
      <c r="AY113" s="17" t="s">
        <v>71</v>
      </c>
      <c r="BE113" s="104" t="str">
        <f>IF(N113="základní",J113,0)</f>
        <v/>
      </c>
      <c r="BF113" s="104">
        <f>IF(N113="snížená",J113,0)</f>
        <v>0</v>
      </c>
      <c r="BG113" s="104">
        <f>IF(N113="zákl. přenesená",J113,0)</f>
        <v>0</v>
      </c>
      <c r="BH113" s="104">
        <f>IF(N113="sníž. přenesená",J113,0)</f>
        <v>0</v>
      </c>
      <c r="BI113" s="104">
        <f>IF(N113="nulová",J113,0)</f>
        <v>0</v>
      </c>
      <c r="BJ113" s="17" t="s">
        <v>74</v>
      </c>
      <c r="BK113" s="104" t="str">
        <f>IF(OR(I113="",H113=""),"",ROUND(I113*H113,2))</f>
        <v/>
      </c>
      <c r="BL113" s="17" t="s">
        <v>95</v>
      </c>
      <c r="BM113" s="54" t="s">
        <v>261</v>
      </c>
    </row>
    <row r="114" spans="2:65" s="1" customFormat="1" ht="9.9499999999999993" customHeight="1" x14ac:dyDescent="0.2">
      <c r="B114" s="19"/>
      <c r="D114" s="163" t="s">
        <v>82</v>
      </c>
      <c r="F114" s="164" t="s">
        <v>262</v>
      </c>
      <c r="I114" s="165"/>
      <c r="J114" s="82"/>
      <c r="L114" s="19"/>
      <c r="M114" s="55"/>
      <c r="T114" s="24"/>
      <c r="AT114" s="17" t="s">
        <v>82</v>
      </c>
      <c r="AU114" s="17" t="s">
        <v>2</v>
      </c>
      <c r="BE114" s="82"/>
      <c r="BF114" s="82"/>
      <c r="BG114" s="82"/>
      <c r="BH114" s="82"/>
      <c r="BI114" s="82"/>
      <c r="BK114" s="82"/>
    </row>
    <row r="115" spans="2:65" s="12" customFormat="1" ht="9.9499999999999993" customHeight="1" x14ac:dyDescent="0.2">
      <c r="B115" s="56"/>
      <c r="D115" s="188" t="s">
        <v>246</v>
      </c>
      <c r="E115" s="57"/>
      <c r="F115" s="190" t="s">
        <v>247</v>
      </c>
      <c r="H115" s="57"/>
      <c r="I115" s="165"/>
      <c r="J115" s="82"/>
      <c r="L115" s="56"/>
      <c r="M115" s="58"/>
      <c r="T115" s="59"/>
      <c r="AT115" s="57" t="s">
        <v>246</v>
      </c>
      <c r="AU115" s="57" t="s">
        <v>2</v>
      </c>
      <c r="AV115" s="12" t="s">
        <v>74</v>
      </c>
      <c r="AW115" s="12" t="s">
        <v>179</v>
      </c>
      <c r="AX115" s="12" t="s">
        <v>70</v>
      </c>
      <c r="AY115" s="57" t="s">
        <v>71</v>
      </c>
      <c r="BE115" s="82"/>
      <c r="BF115" s="82"/>
      <c r="BG115" s="82"/>
      <c r="BH115" s="82"/>
      <c r="BI115" s="82"/>
      <c r="BK115" s="82"/>
    </row>
    <row r="116" spans="2:65" s="13" customFormat="1" ht="9.9499999999999993" customHeight="1" x14ac:dyDescent="0.2">
      <c r="B116" s="60"/>
      <c r="D116" s="188" t="s">
        <v>246</v>
      </c>
      <c r="E116" s="61"/>
      <c r="F116" s="191" t="s">
        <v>263</v>
      </c>
      <c r="H116" s="192">
        <v>0.45</v>
      </c>
      <c r="I116" s="165"/>
      <c r="J116" s="82"/>
      <c r="L116" s="60"/>
      <c r="M116" s="62"/>
      <c r="T116" s="63"/>
      <c r="AT116" s="61" t="s">
        <v>246</v>
      </c>
      <c r="AU116" s="61" t="s">
        <v>2</v>
      </c>
      <c r="AV116" s="13" t="s">
        <v>2</v>
      </c>
      <c r="AW116" s="13" t="s">
        <v>179</v>
      </c>
      <c r="AX116" s="13" t="s">
        <v>74</v>
      </c>
      <c r="AY116" s="61" t="s">
        <v>71</v>
      </c>
      <c r="BE116" s="82"/>
      <c r="BF116" s="82"/>
      <c r="BG116" s="82"/>
      <c r="BH116" s="82"/>
      <c r="BI116" s="82"/>
      <c r="BK116" s="82"/>
    </row>
    <row r="117" spans="2:65" s="1" customFormat="1" ht="44.25" customHeight="1" x14ac:dyDescent="0.2">
      <c r="B117" s="19"/>
      <c r="C117" s="156" t="s">
        <v>126</v>
      </c>
      <c r="D117" s="156" t="s">
        <v>75</v>
      </c>
      <c r="E117" s="157" t="s">
        <v>264</v>
      </c>
      <c r="F117" s="158" t="s">
        <v>265</v>
      </c>
      <c r="G117" s="159" t="s">
        <v>254</v>
      </c>
      <c r="H117" s="160">
        <v>3.08</v>
      </c>
      <c r="I117" s="103"/>
      <c r="J117" s="161" t="str">
        <f>IF(OR(I117="",H117=""),"",ROUND(I117*H117,2))</f>
        <v/>
      </c>
      <c r="K117" s="162" t="s">
        <v>79</v>
      </c>
      <c r="L117" s="19"/>
      <c r="M117" s="50"/>
      <c r="N117" s="51" t="s">
        <v>31</v>
      </c>
      <c r="O117" s="52">
        <v>3.7</v>
      </c>
      <c r="P117" s="52">
        <f>O117*H117</f>
        <v>11.396000000000001</v>
      </c>
      <c r="Q117" s="52">
        <v>3.3E-3</v>
      </c>
      <c r="R117" s="52">
        <f>Q117*H117</f>
        <v>1.0163999999999999E-2</v>
      </c>
      <c r="S117" s="52">
        <v>0.11</v>
      </c>
      <c r="T117" s="53">
        <f>S117*H117</f>
        <v>0.33879999999999999</v>
      </c>
      <c r="AR117" s="54" t="s">
        <v>95</v>
      </c>
      <c r="AT117" s="54" t="s">
        <v>75</v>
      </c>
      <c r="AU117" s="54" t="s">
        <v>2</v>
      </c>
      <c r="AY117" s="17" t="s">
        <v>71</v>
      </c>
      <c r="BE117" s="104" t="str">
        <f>IF(N117="základní",J117,0)</f>
        <v/>
      </c>
      <c r="BF117" s="104">
        <f>IF(N117="snížená",J117,0)</f>
        <v>0</v>
      </c>
      <c r="BG117" s="104">
        <f>IF(N117="zákl. přenesená",J117,0)</f>
        <v>0</v>
      </c>
      <c r="BH117" s="104">
        <f>IF(N117="sníž. přenesená",J117,0)</f>
        <v>0</v>
      </c>
      <c r="BI117" s="104">
        <f>IF(N117="nulová",J117,0)</f>
        <v>0</v>
      </c>
      <c r="BJ117" s="17" t="s">
        <v>74</v>
      </c>
      <c r="BK117" s="104" t="str">
        <f>IF(OR(I117="",H117=""),"",ROUND(I117*H117,2))</f>
        <v/>
      </c>
      <c r="BL117" s="17" t="s">
        <v>95</v>
      </c>
      <c r="BM117" s="54" t="s">
        <v>266</v>
      </c>
    </row>
    <row r="118" spans="2:65" s="1" customFormat="1" ht="9.9499999999999993" customHeight="1" x14ac:dyDescent="0.2">
      <c r="B118" s="19"/>
      <c r="D118" s="163" t="s">
        <v>82</v>
      </c>
      <c r="F118" s="164" t="s">
        <v>267</v>
      </c>
      <c r="I118" s="165"/>
      <c r="J118" s="82"/>
      <c r="L118" s="19"/>
      <c r="M118" s="55"/>
      <c r="T118" s="24"/>
      <c r="AT118" s="17" t="s">
        <v>82</v>
      </c>
      <c r="AU118" s="17" t="s">
        <v>2</v>
      </c>
      <c r="BE118" s="82"/>
      <c r="BF118" s="82"/>
      <c r="BG118" s="82"/>
      <c r="BH118" s="82"/>
      <c r="BI118" s="82"/>
      <c r="BK118" s="82"/>
    </row>
    <row r="119" spans="2:65" s="12" customFormat="1" ht="9.9499999999999993" customHeight="1" x14ac:dyDescent="0.2">
      <c r="B119" s="56"/>
      <c r="D119" s="188" t="s">
        <v>246</v>
      </c>
      <c r="E119" s="57"/>
      <c r="F119" s="190" t="s">
        <v>247</v>
      </c>
      <c r="H119" s="57"/>
      <c r="I119" s="165"/>
      <c r="J119" s="82"/>
      <c r="L119" s="56"/>
      <c r="M119" s="58"/>
      <c r="T119" s="59"/>
      <c r="AT119" s="57" t="s">
        <v>246</v>
      </c>
      <c r="AU119" s="57" t="s">
        <v>2</v>
      </c>
      <c r="AV119" s="12" t="s">
        <v>74</v>
      </c>
      <c r="AW119" s="12" t="s">
        <v>179</v>
      </c>
      <c r="AX119" s="12" t="s">
        <v>70</v>
      </c>
      <c r="AY119" s="57" t="s">
        <v>71</v>
      </c>
      <c r="BE119" s="82"/>
      <c r="BF119" s="82"/>
      <c r="BG119" s="82"/>
      <c r="BH119" s="82"/>
      <c r="BI119" s="82"/>
      <c r="BK119" s="82"/>
    </row>
    <row r="120" spans="2:65" s="13" customFormat="1" ht="9.9499999999999993" customHeight="1" x14ac:dyDescent="0.2">
      <c r="B120" s="60"/>
      <c r="D120" s="188" t="s">
        <v>246</v>
      </c>
      <c r="E120" s="61"/>
      <c r="F120" s="191" t="s">
        <v>268</v>
      </c>
      <c r="H120" s="192">
        <v>0.9</v>
      </c>
      <c r="I120" s="165"/>
      <c r="J120" s="82"/>
      <c r="L120" s="60"/>
      <c r="M120" s="62"/>
      <c r="T120" s="63"/>
      <c r="AT120" s="61" t="s">
        <v>246</v>
      </c>
      <c r="AU120" s="61" t="s">
        <v>2</v>
      </c>
      <c r="AV120" s="13" t="s">
        <v>2</v>
      </c>
      <c r="AW120" s="13" t="s">
        <v>179</v>
      </c>
      <c r="AX120" s="13" t="s">
        <v>70</v>
      </c>
      <c r="AY120" s="61" t="s">
        <v>71</v>
      </c>
      <c r="BE120" s="82"/>
      <c r="BF120" s="82"/>
      <c r="BG120" s="82"/>
      <c r="BH120" s="82"/>
      <c r="BI120" s="82"/>
      <c r="BK120" s="82"/>
    </row>
    <row r="121" spans="2:65" s="12" customFormat="1" ht="9.9499999999999993" customHeight="1" x14ac:dyDescent="0.2">
      <c r="B121" s="56"/>
      <c r="D121" s="188" t="s">
        <v>246</v>
      </c>
      <c r="E121" s="57"/>
      <c r="F121" s="190" t="s">
        <v>249</v>
      </c>
      <c r="H121" s="57"/>
      <c r="I121" s="165"/>
      <c r="J121" s="82"/>
      <c r="L121" s="56"/>
      <c r="M121" s="58"/>
      <c r="T121" s="59"/>
      <c r="AT121" s="57" t="s">
        <v>246</v>
      </c>
      <c r="AU121" s="57" t="s">
        <v>2</v>
      </c>
      <c r="AV121" s="12" t="s">
        <v>74</v>
      </c>
      <c r="AW121" s="12" t="s">
        <v>179</v>
      </c>
      <c r="AX121" s="12" t="s">
        <v>70</v>
      </c>
      <c r="AY121" s="57" t="s">
        <v>71</v>
      </c>
      <c r="BE121" s="82"/>
      <c r="BF121" s="82"/>
      <c r="BG121" s="82"/>
      <c r="BH121" s="82"/>
      <c r="BI121" s="82"/>
      <c r="BK121" s="82"/>
    </row>
    <row r="122" spans="2:65" s="13" customFormat="1" ht="9.9499999999999993" customHeight="1" x14ac:dyDescent="0.2">
      <c r="B122" s="60"/>
      <c r="D122" s="188" t="s">
        <v>246</v>
      </c>
      <c r="E122" s="61"/>
      <c r="F122" s="191" t="s">
        <v>269</v>
      </c>
      <c r="H122" s="192">
        <v>2.1800000000000002</v>
      </c>
      <c r="I122" s="165"/>
      <c r="J122" s="82"/>
      <c r="L122" s="60"/>
      <c r="M122" s="62"/>
      <c r="T122" s="63"/>
      <c r="AT122" s="61" t="s">
        <v>246</v>
      </c>
      <c r="AU122" s="61" t="s">
        <v>2</v>
      </c>
      <c r="AV122" s="13" t="s">
        <v>2</v>
      </c>
      <c r="AW122" s="13" t="s">
        <v>179</v>
      </c>
      <c r="AX122" s="13" t="s">
        <v>70</v>
      </c>
      <c r="AY122" s="61" t="s">
        <v>71</v>
      </c>
      <c r="BE122" s="82"/>
      <c r="BF122" s="82"/>
      <c r="BG122" s="82"/>
      <c r="BH122" s="82"/>
      <c r="BI122" s="82"/>
      <c r="BK122" s="82"/>
    </row>
    <row r="123" spans="2:65" s="14" customFormat="1" ht="9.9499999999999993" customHeight="1" x14ac:dyDescent="0.2">
      <c r="B123" s="64"/>
      <c r="D123" s="188" t="s">
        <v>246</v>
      </c>
      <c r="E123" s="65"/>
      <c r="F123" s="193" t="s">
        <v>251</v>
      </c>
      <c r="H123" s="194">
        <v>3.08</v>
      </c>
      <c r="I123" s="165"/>
      <c r="J123" s="82"/>
      <c r="L123" s="64"/>
      <c r="M123" s="66"/>
      <c r="T123" s="67"/>
      <c r="AT123" s="65" t="s">
        <v>246</v>
      </c>
      <c r="AU123" s="65" t="s">
        <v>2</v>
      </c>
      <c r="AV123" s="14" t="s">
        <v>95</v>
      </c>
      <c r="AW123" s="14" t="s">
        <v>179</v>
      </c>
      <c r="AX123" s="14" t="s">
        <v>74</v>
      </c>
      <c r="AY123" s="65" t="s">
        <v>71</v>
      </c>
      <c r="BE123" s="82"/>
      <c r="BF123" s="82"/>
      <c r="BG123" s="82"/>
      <c r="BH123" s="82"/>
      <c r="BI123" s="82"/>
      <c r="BK123" s="82"/>
    </row>
    <row r="124" spans="2:65" s="11" customFormat="1" ht="22.7" customHeight="1" x14ac:dyDescent="0.2">
      <c r="B124" s="44"/>
      <c r="D124" s="45" t="s">
        <v>66</v>
      </c>
      <c r="E124" s="153" t="s">
        <v>270</v>
      </c>
      <c r="F124" s="154" t="s">
        <v>271</v>
      </c>
      <c r="I124" s="165"/>
      <c r="J124" s="155">
        <f>BK124</f>
        <v>0</v>
      </c>
      <c r="L124" s="44"/>
      <c r="M124" s="46"/>
      <c r="P124" s="47">
        <f>SUM(P125:P134)</f>
        <v>9.0937799999999989</v>
      </c>
      <c r="R124" s="47">
        <f>SUM(R125:R134)</f>
        <v>0</v>
      </c>
      <c r="T124" s="48">
        <f>SUM(T125:T134)</f>
        <v>0</v>
      </c>
      <c r="AR124" s="45" t="s">
        <v>74</v>
      </c>
      <c r="AT124" s="49" t="s">
        <v>66</v>
      </c>
      <c r="AU124" s="49" t="s">
        <v>74</v>
      </c>
      <c r="AY124" s="45" t="s">
        <v>71</v>
      </c>
      <c r="BE124" s="82"/>
      <c r="BF124" s="82"/>
      <c r="BG124" s="82"/>
      <c r="BH124" s="82"/>
      <c r="BI124" s="82"/>
      <c r="BK124" s="102">
        <f>SUM(BK125:BK134)</f>
        <v>0</v>
      </c>
    </row>
    <row r="125" spans="2:65" s="1" customFormat="1" ht="37.700000000000003" customHeight="1" x14ac:dyDescent="0.2">
      <c r="B125" s="19"/>
      <c r="C125" s="156" t="s">
        <v>131</v>
      </c>
      <c r="D125" s="156" t="s">
        <v>75</v>
      </c>
      <c r="E125" s="157" t="s">
        <v>272</v>
      </c>
      <c r="F125" s="158" t="s">
        <v>273</v>
      </c>
      <c r="G125" s="159" t="s">
        <v>274</v>
      </c>
      <c r="H125" s="160">
        <v>3.42</v>
      </c>
      <c r="I125" s="103"/>
      <c r="J125" s="161" t="str">
        <f>IF(OR(I125="",H125=""),"",ROUND(I125*H125,2))</f>
        <v/>
      </c>
      <c r="K125" s="162" t="s">
        <v>79</v>
      </c>
      <c r="L125" s="19"/>
      <c r="M125" s="50"/>
      <c r="N125" s="51" t="s">
        <v>31</v>
      </c>
      <c r="O125" s="52">
        <v>2.42</v>
      </c>
      <c r="P125" s="52">
        <f>O125*H125</f>
        <v>8.2763999999999989</v>
      </c>
      <c r="Q125" s="52">
        <v>0</v>
      </c>
      <c r="R125" s="52">
        <f>Q125*H125</f>
        <v>0</v>
      </c>
      <c r="S125" s="52">
        <v>0</v>
      </c>
      <c r="T125" s="53">
        <f>S125*H125</f>
        <v>0</v>
      </c>
      <c r="AR125" s="54" t="s">
        <v>95</v>
      </c>
      <c r="AT125" s="54" t="s">
        <v>75</v>
      </c>
      <c r="AU125" s="54" t="s">
        <v>2</v>
      </c>
      <c r="AY125" s="17" t="s">
        <v>71</v>
      </c>
      <c r="BE125" s="104" t="str">
        <f>IF(N125="základní",J125,0)</f>
        <v/>
      </c>
      <c r="BF125" s="104">
        <f>IF(N125="snížená",J125,0)</f>
        <v>0</v>
      </c>
      <c r="BG125" s="104">
        <f>IF(N125="zákl. přenesená",J125,0)</f>
        <v>0</v>
      </c>
      <c r="BH125" s="104">
        <f>IF(N125="sníž. přenesená",J125,0)</f>
        <v>0</v>
      </c>
      <c r="BI125" s="104">
        <f>IF(N125="nulová",J125,0)</f>
        <v>0</v>
      </c>
      <c r="BJ125" s="17" t="s">
        <v>74</v>
      </c>
      <c r="BK125" s="104" t="str">
        <f>IF(OR(I125="",H125=""),"",ROUND(I125*H125,2))</f>
        <v/>
      </c>
      <c r="BL125" s="17" t="s">
        <v>95</v>
      </c>
      <c r="BM125" s="54" t="s">
        <v>275</v>
      </c>
    </row>
    <row r="126" spans="2:65" s="1" customFormat="1" ht="9.9499999999999993" customHeight="1" x14ac:dyDescent="0.2">
      <c r="B126" s="19"/>
      <c r="D126" s="163" t="s">
        <v>82</v>
      </c>
      <c r="F126" s="164" t="s">
        <v>276</v>
      </c>
      <c r="I126" s="165"/>
      <c r="J126" s="82"/>
      <c r="L126" s="19"/>
      <c r="M126" s="55"/>
      <c r="T126" s="24"/>
      <c r="AT126" s="17" t="s">
        <v>82</v>
      </c>
      <c r="AU126" s="17" t="s">
        <v>2</v>
      </c>
      <c r="BE126" s="82"/>
      <c r="BF126" s="82"/>
      <c r="BG126" s="82"/>
      <c r="BH126" s="82"/>
      <c r="BI126" s="82"/>
      <c r="BK126" s="82"/>
    </row>
    <row r="127" spans="2:65" s="1" customFormat="1" ht="33" customHeight="1" x14ac:dyDescent="0.2">
      <c r="B127" s="19"/>
      <c r="C127" s="156" t="s">
        <v>136</v>
      </c>
      <c r="D127" s="156" t="s">
        <v>75</v>
      </c>
      <c r="E127" s="157" t="s">
        <v>277</v>
      </c>
      <c r="F127" s="158" t="s">
        <v>278</v>
      </c>
      <c r="G127" s="159" t="s">
        <v>274</v>
      </c>
      <c r="H127" s="160">
        <v>3.42</v>
      </c>
      <c r="I127" s="103"/>
      <c r="J127" s="161" t="str">
        <f>IF(OR(I127="",H127=""),"",ROUND(I127*H127,2))</f>
        <v/>
      </c>
      <c r="K127" s="162" t="s">
        <v>79</v>
      </c>
      <c r="L127" s="19"/>
      <c r="M127" s="50"/>
      <c r="N127" s="51" t="s">
        <v>31</v>
      </c>
      <c r="O127" s="52">
        <v>0.125</v>
      </c>
      <c r="P127" s="52">
        <f>O127*H127</f>
        <v>0.42749999999999999</v>
      </c>
      <c r="Q127" s="52">
        <v>0</v>
      </c>
      <c r="R127" s="52">
        <f>Q127*H127</f>
        <v>0</v>
      </c>
      <c r="S127" s="52">
        <v>0</v>
      </c>
      <c r="T127" s="53">
        <f>S127*H127</f>
        <v>0</v>
      </c>
      <c r="AR127" s="54" t="s">
        <v>95</v>
      </c>
      <c r="AT127" s="54" t="s">
        <v>75</v>
      </c>
      <c r="AU127" s="54" t="s">
        <v>2</v>
      </c>
      <c r="AY127" s="17" t="s">
        <v>71</v>
      </c>
      <c r="BE127" s="104" t="str">
        <f>IF(N127="základní",J127,0)</f>
        <v/>
      </c>
      <c r="BF127" s="104">
        <f>IF(N127="snížená",J127,0)</f>
        <v>0</v>
      </c>
      <c r="BG127" s="104">
        <f>IF(N127="zákl. přenesená",J127,0)</f>
        <v>0</v>
      </c>
      <c r="BH127" s="104">
        <f>IF(N127="sníž. přenesená",J127,0)</f>
        <v>0</v>
      </c>
      <c r="BI127" s="104">
        <f>IF(N127="nulová",J127,0)</f>
        <v>0</v>
      </c>
      <c r="BJ127" s="17" t="s">
        <v>74</v>
      </c>
      <c r="BK127" s="104" t="str">
        <f>IF(OR(I127="",H127=""),"",ROUND(I127*H127,2))</f>
        <v/>
      </c>
      <c r="BL127" s="17" t="s">
        <v>95</v>
      </c>
      <c r="BM127" s="54" t="s">
        <v>279</v>
      </c>
    </row>
    <row r="128" spans="2:65" s="1" customFormat="1" ht="9.9499999999999993" customHeight="1" x14ac:dyDescent="0.2">
      <c r="B128" s="19"/>
      <c r="D128" s="163" t="s">
        <v>82</v>
      </c>
      <c r="F128" s="164" t="s">
        <v>280</v>
      </c>
      <c r="I128" s="165"/>
      <c r="J128" s="82"/>
      <c r="L128" s="19"/>
      <c r="M128" s="55"/>
      <c r="T128" s="24"/>
      <c r="AT128" s="17" t="s">
        <v>82</v>
      </c>
      <c r="AU128" s="17" t="s">
        <v>2</v>
      </c>
      <c r="BE128" s="82"/>
      <c r="BF128" s="82"/>
      <c r="BG128" s="82"/>
      <c r="BH128" s="82"/>
      <c r="BI128" s="82"/>
      <c r="BK128" s="82"/>
    </row>
    <row r="129" spans="2:65" s="1" customFormat="1" ht="44.25" customHeight="1" x14ac:dyDescent="0.2">
      <c r="B129" s="19"/>
      <c r="C129" s="156" t="s">
        <v>143</v>
      </c>
      <c r="D129" s="156" t="s">
        <v>75</v>
      </c>
      <c r="E129" s="157" t="s">
        <v>281</v>
      </c>
      <c r="F129" s="158" t="s">
        <v>282</v>
      </c>
      <c r="G129" s="159" t="s">
        <v>274</v>
      </c>
      <c r="H129" s="160">
        <v>64.98</v>
      </c>
      <c r="I129" s="103"/>
      <c r="J129" s="161" t="str">
        <f>IF(OR(I129="",H129=""),"",ROUND(I129*H129,2))</f>
        <v/>
      </c>
      <c r="K129" s="162" t="s">
        <v>79</v>
      </c>
      <c r="L129" s="19"/>
      <c r="M129" s="50"/>
      <c r="N129" s="51" t="s">
        <v>31</v>
      </c>
      <c r="O129" s="52">
        <v>6.0000000000000001E-3</v>
      </c>
      <c r="P129" s="52">
        <f>O129*H129</f>
        <v>0.38988</v>
      </c>
      <c r="Q129" s="52">
        <v>0</v>
      </c>
      <c r="R129" s="52">
        <f>Q129*H129</f>
        <v>0</v>
      </c>
      <c r="S129" s="52">
        <v>0</v>
      </c>
      <c r="T129" s="53">
        <f>S129*H129</f>
        <v>0</v>
      </c>
      <c r="AR129" s="54" t="s">
        <v>95</v>
      </c>
      <c r="AT129" s="54" t="s">
        <v>75</v>
      </c>
      <c r="AU129" s="54" t="s">
        <v>2</v>
      </c>
      <c r="AY129" s="17" t="s">
        <v>71</v>
      </c>
      <c r="BE129" s="104" t="str">
        <f>IF(N129="základní",J129,0)</f>
        <v/>
      </c>
      <c r="BF129" s="104">
        <f>IF(N129="snížená",J129,0)</f>
        <v>0</v>
      </c>
      <c r="BG129" s="104">
        <f>IF(N129="zákl. přenesená",J129,0)</f>
        <v>0</v>
      </c>
      <c r="BH129" s="104">
        <f>IF(N129="sníž. přenesená",J129,0)</f>
        <v>0</v>
      </c>
      <c r="BI129" s="104">
        <f>IF(N129="nulová",J129,0)</f>
        <v>0</v>
      </c>
      <c r="BJ129" s="17" t="s">
        <v>74</v>
      </c>
      <c r="BK129" s="104" t="str">
        <f>IF(OR(I129="",H129=""),"",ROUND(I129*H129,2))</f>
        <v/>
      </c>
      <c r="BL129" s="17" t="s">
        <v>95</v>
      </c>
      <c r="BM129" s="54" t="s">
        <v>283</v>
      </c>
    </row>
    <row r="130" spans="2:65" s="1" customFormat="1" ht="9.9499999999999993" customHeight="1" x14ac:dyDescent="0.2">
      <c r="B130" s="19"/>
      <c r="D130" s="163" t="s">
        <v>82</v>
      </c>
      <c r="F130" s="164" t="s">
        <v>284</v>
      </c>
      <c r="I130" s="165"/>
      <c r="J130" s="82"/>
      <c r="L130" s="19"/>
      <c r="M130" s="55"/>
      <c r="T130" s="24"/>
      <c r="AT130" s="17" t="s">
        <v>82</v>
      </c>
      <c r="AU130" s="17" t="s">
        <v>2</v>
      </c>
      <c r="BE130" s="82"/>
      <c r="BF130" s="82"/>
      <c r="BG130" s="82"/>
      <c r="BH130" s="82"/>
      <c r="BI130" s="82"/>
      <c r="BK130" s="82"/>
    </row>
    <row r="131" spans="2:65" s="1" customFormat="1" ht="18" customHeight="1" x14ac:dyDescent="0.2">
      <c r="B131" s="19"/>
      <c r="D131" s="188" t="s">
        <v>235</v>
      </c>
      <c r="F131" s="189" t="s">
        <v>285</v>
      </c>
      <c r="I131" s="165"/>
      <c r="J131" s="82"/>
      <c r="L131" s="19"/>
      <c r="M131" s="55"/>
      <c r="T131" s="24"/>
      <c r="AT131" s="17" t="s">
        <v>235</v>
      </c>
      <c r="AU131" s="17" t="s">
        <v>2</v>
      </c>
      <c r="BE131" s="82"/>
      <c r="BF131" s="82"/>
      <c r="BG131" s="82"/>
      <c r="BH131" s="82"/>
      <c r="BI131" s="82"/>
      <c r="BK131" s="82"/>
    </row>
    <row r="132" spans="2:65" s="13" customFormat="1" ht="9.9499999999999993" customHeight="1" x14ac:dyDescent="0.2">
      <c r="B132" s="60"/>
      <c r="D132" s="188" t="s">
        <v>246</v>
      </c>
      <c r="E132" s="61"/>
      <c r="F132" s="191" t="s">
        <v>286</v>
      </c>
      <c r="H132" s="192">
        <v>64.98</v>
      </c>
      <c r="I132" s="165"/>
      <c r="J132" s="82"/>
      <c r="L132" s="60"/>
      <c r="M132" s="62"/>
      <c r="T132" s="63"/>
      <c r="AT132" s="61" t="s">
        <v>246</v>
      </c>
      <c r="AU132" s="61" t="s">
        <v>2</v>
      </c>
      <c r="AV132" s="13" t="s">
        <v>2</v>
      </c>
      <c r="AW132" s="13" t="s">
        <v>179</v>
      </c>
      <c r="AX132" s="13" t="s">
        <v>74</v>
      </c>
      <c r="AY132" s="61" t="s">
        <v>71</v>
      </c>
      <c r="BE132" s="82"/>
      <c r="BF132" s="82"/>
      <c r="BG132" s="82"/>
      <c r="BH132" s="82"/>
      <c r="BI132" s="82"/>
      <c r="BK132" s="82"/>
    </row>
    <row r="133" spans="2:65" s="1" customFormat="1" ht="37.700000000000003" customHeight="1" x14ac:dyDescent="0.2">
      <c r="B133" s="19"/>
      <c r="C133" s="156" t="s">
        <v>150</v>
      </c>
      <c r="D133" s="156" t="s">
        <v>75</v>
      </c>
      <c r="E133" s="157" t="s">
        <v>287</v>
      </c>
      <c r="F133" s="158" t="s">
        <v>288</v>
      </c>
      <c r="G133" s="159" t="s">
        <v>274</v>
      </c>
      <c r="H133" s="160">
        <v>3.42</v>
      </c>
      <c r="I133" s="103"/>
      <c r="J133" s="161" t="str">
        <f>IF(OR(I133="",H133=""),"",ROUND(I133*H133,2))</f>
        <v/>
      </c>
      <c r="K133" s="162" t="s">
        <v>79</v>
      </c>
      <c r="L133" s="19"/>
      <c r="M133" s="50"/>
      <c r="N133" s="51" t="s">
        <v>31</v>
      </c>
      <c r="O133" s="52">
        <v>0</v>
      </c>
      <c r="P133" s="52">
        <f>O133*H133</f>
        <v>0</v>
      </c>
      <c r="Q133" s="52">
        <v>0</v>
      </c>
      <c r="R133" s="52">
        <f>Q133*H133</f>
        <v>0</v>
      </c>
      <c r="S133" s="52">
        <v>0</v>
      </c>
      <c r="T133" s="53">
        <f>S133*H133</f>
        <v>0</v>
      </c>
      <c r="AR133" s="54" t="s">
        <v>95</v>
      </c>
      <c r="AT133" s="54" t="s">
        <v>75</v>
      </c>
      <c r="AU133" s="54" t="s">
        <v>2</v>
      </c>
      <c r="AY133" s="17" t="s">
        <v>71</v>
      </c>
      <c r="BE133" s="104" t="str">
        <f>IF(N133="základní",J133,0)</f>
        <v/>
      </c>
      <c r="BF133" s="104">
        <f>IF(N133="snížená",J133,0)</f>
        <v>0</v>
      </c>
      <c r="BG133" s="104">
        <f>IF(N133="zákl. přenesená",J133,0)</f>
        <v>0</v>
      </c>
      <c r="BH133" s="104">
        <f>IF(N133="sníž. přenesená",J133,0)</f>
        <v>0</v>
      </c>
      <c r="BI133" s="104">
        <f>IF(N133="nulová",J133,0)</f>
        <v>0</v>
      </c>
      <c r="BJ133" s="17" t="s">
        <v>74</v>
      </c>
      <c r="BK133" s="104" t="str">
        <f>IF(OR(I133="",H133=""),"",ROUND(I133*H133,2))</f>
        <v/>
      </c>
      <c r="BL133" s="17" t="s">
        <v>95</v>
      </c>
      <c r="BM133" s="54" t="s">
        <v>289</v>
      </c>
    </row>
    <row r="134" spans="2:65" s="1" customFormat="1" ht="9.9499999999999993" customHeight="1" x14ac:dyDescent="0.2">
      <c r="B134" s="19"/>
      <c r="D134" s="163" t="s">
        <v>82</v>
      </c>
      <c r="F134" s="164" t="s">
        <v>290</v>
      </c>
      <c r="I134" s="165"/>
      <c r="J134" s="82"/>
      <c r="L134" s="19"/>
      <c r="M134" s="55"/>
      <c r="T134" s="24"/>
      <c r="AT134" s="17" t="s">
        <v>82</v>
      </c>
      <c r="AU134" s="17" t="s">
        <v>2</v>
      </c>
      <c r="BE134" s="82"/>
      <c r="BF134" s="82"/>
      <c r="BG134" s="82"/>
      <c r="BH134" s="82"/>
      <c r="BI134" s="82"/>
      <c r="BK134" s="82"/>
    </row>
    <row r="135" spans="2:65" s="11" customFormat="1" ht="22.7" customHeight="1" x14ac:dyDescent="0.2">
      <c r="B135" s="44"/>
      <c r="D135" s="45" t="s">
        <v>66</v>
      </c>
      <c r="E135" s="153" t="s">
        <v>291</v>
      </c>
      <c r="F135" s="154" t="s">
        <v>292</v>
      </c>
      <c r="I135" s="165"/>
      <c r="J135" s="155">
        <f>BK135</f>
        <v>0</v>
      </c>
      <c r="L135" s="44"/>
      <c r="M135" s="46"/>
      <c r="P135" s="47">
        <f>SUM(P136:P137)</f>
        <v>11.715120000000001</v>
      </c>
      <c r="R135" s="47">
        <f>SUM(R136:R137)</f>
        <v>0</v>
      </c>
      <c r="T135" s="48">
        <f>SUM(T136:T137)</f>
        <v>0</v>
      </c>
      <c r="AR135" s="45" t="s">
        <v>74</v>
      </c>
      <c r="AT135" s="49" t="s">
        <v>66</v>
      </c>
      <c r="AU135" s="49" t="s">
        <v>74</v>
      </c>
      <c r="AY135" s="45" t="s">
        <v>71</v>
      </c>
      <c r="BE135" s="82"/>
      <c r="BF135" s="82"/>
      <c r="BG135" s="82"/>
      <c r="BH135" s="82"/>
      <c r="BI135" s="82"/>
      <c r="BK135" s="102">
        <f>SUM(BK136:BK137)</f>
        <v>0</v>
      </c>
    </row>
    <row r="136" spans="2:65" s="1" customFormat="1" ht="55.5" customHeight="1" x14ac:dyDescent="0.2">
      <c r="B136" s="19"/>
      <c r="C136" s="156" t="s">
        <v>157</v>
      </c>
      <c r="D136" s="156" t="s">
        <v>75</v>
      </c>
      <c r="E136" s="157" t="s">
        <v>293</v>
      </c>
      <c r="F136" s="158" t="s">
        <v>294</v>
      </c>
      <c r="G136" s="159" t="s">
        <v>274</v>
      </c>
      <c r="H136" s="160">
        <v>2.7629999999999999</v>
      </c>
      <c r="I136" s="103"/>
      <c r="J136" s="161" t="str">
        <f>IF(OR(I136="",H136=""),"",ROUND(I136*H136,2))</f>
        <v/>
      </c>
      <c r="K136" s="162" t="s">
        <v>79</v>
      </c>
      <c r="L136" s="19"/>
      <c r="M136" s="50"/>
      <c r="N136" s="51" t="s">
        <v>31</v>
      </c>
      <c r="O136" s="52">
        <v>4.24</v>
      </c>
      <c r="P136" s="52">
        <f>O136*H136</f>
        <v>11.715120000000001</v>
      </c>
      <c r="Q136" s="52">
        <v>0</v>
      </c>
      <c r="R136" s="52">
        <f>Q136*H136</f>
        <v>0</v>
      </c>
      <c r="S136" s="52">
        <v>0</v>
      </c>
      <c r="T136" s="53">
        <f>S136*H136</f>
        <v>0</v>
      </c>
      <c r="AR136" s="54" t="s">
        <v>95</v>
      </c>
      <c r="AT136" s="54" t="s">
        <v>75</v>
      </c>
      <c r="AU136" s="54" t="s">
        <v>2</v>
      </c>
      <c r="AY136" s="17" t="s">
        <v>71</v>
      </c>
      <c r="BE136" s="104" t="str">
        <f>IF(N136="základní",J136,0)</f>
        <v/>
      </c>
      <c r="BF136" s="104">
        <f>IF(N136="snížená",J136,0)</f>
        <v>0</v>
      </c>
      <c r="BG136" s="104">
        <f>IF(N136="zákl. přenesená",J136,0)</f>
        <v>0</v>
      </c>
      <c r="BH136" s="104">
        <f>IF(N136="sníž. přenesená",J136,0)</f>
        <v>0</v>
      </c>
      <c r="BI136" s="104">
        <f>IF(N136="nulová",J136,0)</f>
        <v>0</v>
      </c>
      <c r="BJ136" s="17" t="s">
        <v>74</v>
      </c>
      <c r="BK136" s="104" t="str">
        <f>IF(OR(I136="",H136=""),"",ROUND(I136*H136,2))</f>
        <v/>
      </c>
      <c r="BL136" s="17" t="s">
        <v>95</v>
      </c>
      <c r="BM136" s="54" t="s">
        <v>295</v>
      </c>
    </row>
    <row r="137" spans="2:65" s="1" customFormat="1" ht="9.9499999999999993" customHeight="1" x14ac:dyDescent="0.2">
      <c r="B137" s="19"/>
      <c r="D137" s="163" t="s">
        <v>82</v>
      </c>
      <c r="F137" s="164" t="s">
        <v>296</v>
      </c>
      <c r="I137" s="165"/>
      <c r="J137" s="82"/>
      <c r="L137" s="19"/>
      <c r="M137" s="55"/>
      <c r="T137" s="24"/>
      <c r="AT137" s="17" t="s">
        <v>82</v>
      </c>
      <c r="AU137" s="17" t="s">
        <v>2</v>
      </c>
      <c r="BE137" s="82"/>
      <c r="BF137" s="82"/>
      <c r="BG137" s="82"/>
      <c r="BH137" s="82"/>
      <c r="BI137" s="82"/>
      <c r="BK137" s="82"/>
    </row>
    <row r="138" spans="2:65" s="11" customFormat="1" ht="25.9" customHeight="1" x14ac:dyDescent="0.2">
      <c r="B138" s="44"/>
      <c r="D138" s="45" t="s">
        <v>66</v>
      </c>
      <c r="E138" s="150" t="s">
        <v>297</v>
      </c>
      <c r="F138" s="151" t="s">
        <v>298</v>
      </c>
      <c r="I138" s="165"/>
      <c r="J138" s="152">
        <f>BK138</f>
        <v>0</v>
      </c>
      <c r="L138" s="44"/>
      <c r="M138" s="46"/>
      <c r="P138" s="47">
        <f>P139+P151+P157</f>
        <v>305.53806600000007</v>
      </c>
      <c r="R138" s="47">
        <f>R139+R151+R157</f>
        <v>3.0862148000000009</v>
      </c>
      <c r="T138" s="48">
        <f>T139+T151+T157</f>
        <v>0.05</v>
      </c>
      <c r="AR138" s="45" t="s">
        <v>2</v>
      </c>
      <c r="AT138" s="49" t="s">
        <v>66</v>
      </c>
      <c r="AU138" s="49" t="s">
        <v>70</v>
      </c>
      <c r="AY138" s="45" t="s">
        <v>71</v>
      </c>
      <c r="BE138" s="82"/>
      <c r="BF138" s="82"/>
      <c r="BG138" s="82"/>
      <c r="BH138" s="82"/>
      <c r="BI138" s="82"/>
      <c r="BK138" s="102">
        <f>BK139+BK151+BK157</f>
        <v>0</v>
      </c>
    </row>
    <row r="139" spans="2:65" s="11" customFormat="1" ht="22.7" customHeight="1" x14ac:dyDescent="0.2">
      <c r="B139" s="44"/>
      <c r="D139" s="45" t="s">
        <v>66</v>
      </c>
      <c r="E139" s="153" t="s">
        <v>299</v>
      </c>
      <c r="F139" s="154" t="s">
        <v>300</v>
      </c>
      <c r="I139" s="165"/>
      <c r="J139" s="155">
        <f>BK139</f>
        <v>0</v>
      </c>
      <c r="L139" s="44"/>
      <c r="M139" s="46"/>
      <c r="P139" s="47">
        <f>SUM(P140:P150)</f>
        <v>12.415910999999999</v>
      </c>
      <c r="R139" s="47">
        <f>SUM(R140:R150)</f>
        <v>0.25094880000000003</v>
      </c>
      <c r="T139" s="48">
        <f>SUM(T140:T150)</f>
        <v>0</v>
      </c>
      <c r="AR139" s="45" t="s">
        <v>2</v>
      </c>
      <c r="AT139" s="49" t="s">
        <v>66</v>
      </c>
      <c r="AU139" s="49" t="s">
        <v>74</v>
      </c>
      <c r="AY139" s="45" t="s">
        <v>71</v>
      </c>
      <c r="BE139" s="82"/>
      <c r="BF139" s="82"/>
      <c r="BG139" s="82"/>
      <c r="BH139" s="82"/>
      <c r="BI139" s="82"/>
      <c r="BK139" s="102">
        <f>SUM(BK140:BK150)</f>
        <v>0</v>
      </c>
    </row>
    <row r="140" spans="2:65" s="1" customFormat="1" ht="48.95" customHeight="1" x14ac:dyDescent="0.2">
      <c r="B140" s="19"/>
      <c r="C140" s="156" t="s">
        <v>162</v>
      </c>
      <c r="D140" s="156" t="s">
        <v>75</v>
      </c>
      <c r="E140" s="157" t="s">
        <v>301</v>
      </c>
      <c r="F140" s="158" t="s">
        <v>302</v>
      </c>
      <c r="G140" s="159" t="s">
        <v>243</v>
      </c>
      <c r="H140" s="160">
        <v>37.68</v>
      </c>
      <c r="I140" s="103"/>
      <c r="J140" s="161" t="str">
        <f>IF(OR(I140="",H140=""),"",ROUND(I140*H140,2))</f>
        <v/>
      </c>
      <c r="K140" s="162" t="s">
        <v>79</v>
      </c>
      <c r="L140" s="19"/>
      <c r="M140" s="50"/>
      <c r="N140" s="51" t="s">
        <v>31</v>
      </c>
      <c r="O140" s="52">
        <v>0.29099999999999998</v>
      </c>
      <c r="P140" s="52">
        <f>O140*H140</f>
        <v>10.964879999999999</v>
      </c>
      <c r="Q140" s="52">
        <v>3.6000000000000002E-4</v>
      </c>
      <c r="R140" s="52">
        <f>Q140*H140</f>
        <v>1.35648E-2</v>
      </c>
      <c r="S140" s="52">
        <v>0</v>
      </c>
      <c r="T140" s="53">
        <f>S140*H140</f>
        <v>0</v>
      </c>
      <c r="AR140" s="54" t="s">
        <v>162</v>
      </c>
      <c r="AT140" s="54" t="s">
        <v>75</v>
      </c>
      <c r="AU140" s="54" t="s">
        <v>2</v>
      </c>
      <c r="AY140" s="17" t="s">
        <v>71</v>
      </c>
      <c r="BE140" s="104" t="str">
        <f>IF(N140="základní",J140,0)</f>
        <v/>
      </c>
      <c r="BF140" s="104">
        <f>IF(N140="snížená",J140,0)</f>
        <v>0</v>
      </c>
      <c r="BG140" s="104">
        <f>IF(N140="zákl. přenesená",J140,0)</f>
        <v>0</v>
      </c>
      <c r="BH140" s="104">
        <f>IF(N140="sníž. přenesená",J140,0)</f>
        <v>0</v>
      </c>
      <c r="BI140" s="104">
        <f>IF(N140="nulová",J140,0)</f>
        <v>0</v>
      </c>
      <c r="BJ140" s="17" t="s">
        <v>74</v>
      </c>
      <c r="BK140" s="104" t="str">
        <f>IF(OR(I140="",H140=""),"",ROUND(I140*H140,2))</f>
        <v/>
      </c>
      <c r="BL140" s="17" t="s">
        <v>162</v>
      </c>
      <c r="BM140" s="54" t="s">
        <v>303</v>
      </c>
    </row>
    <row r="141" spans="2:65" s="1" customFormat="1" ht="9.9499999999999993" customHeight="1" x14ac:dyDescent="0.2">
      <c r="B141" s="19"/>
      <c r="D141" s="163" t="s">
        <v>82</v>
      </c>
      <c r="F141" s="164" t="s">
        <v>304</v>
      </c>
      <c r="I141" s="165"/>
      <c r="J141" s="82"/>
      <c r="L141" s="19"/>
      <c r="M141" s="55"/>
      <c r="T141" s="24"/>
      <c r="AT141" s="17" t="s">
        <v>82</v>
      </c>
      <c r="AU141" s="17" t="s">
        <v>2</v>
      </c>
      <c r="BE141" s="82"/>
      <c r="BF141" s="82"/>
      <c r="BG141" s="82"/>
      <c r="BH141" s="82"/>
      <c r="BI141" s="82"/>
      <c r="BK141" s="82"/>
    </row>
    <row r="142" spans="2:65" s="1" customFormat="1" ht="24.2" customHeight="1" x14ac:dyDescent="0.2">
      <c r="B142" s="19"/>
      <c r="C142" s="195" t="s">
        <v>305</v>
      </c>
      <c r="D142" s="195" t="s">
        <v>306</v>
      </c>
      <c r="E142" s="196" t="s">
        <v>307</v>
      </c>
      <c r="F142" s="197" t="s">
        <v>308</v>
      </c>
      <c r="G142" s="198" t="s">
        <v>243</v>
      </c>
      <c r="H142" s="199">
        <v>39.564</v>
      </c>
      <c r="I142" s="105"/>
      <c r="J142" s="200" t="str">
        <f>IF(OR(I142="",H142=""),"",ROUND(I142*H142,2))</f>
        <v/>
      </c>
      <c r="K142" s="201" t="s">
        <v>79</v>
      </c>
      <c r="L142" s="68"/>
      <c r="M142" s="69"/>
      <c r="N142" s="70" t="s">
        <v>31</v>
      </c>
      <c r="O142" s="52">
        <v>0</v>
      </c>
      <c r="P142" s="52">
        <f>O142*H142</f>
        <v>0</v>
      </c>
      <c r="Q142" s="52">
        <v>6.0000000000000001E-3</v>
      </c>
      <c r="R142" s="52">
        <f>Q142*H142</f>
        <v>0.23738400000000001</v>
      </c>
      <c r="S142" s="52">
        <v>0</v>
      </c>
      <c r="T142" s="53">
        <f>S142*H142</f>
        <v>0</v>
      </c>
      <c r="AR142" s="54" t="s">
        <v>309</v>
      </c>
      <c r="AT142" s="54" t="s">
        <v>306</v>
      </c>
      <c r="AU142" s="54" t="s">
        <v>2</v>
      </c>
      <c r="AY142" s="17" t="s">
        <v>71</v>
      </c>
      <c r="BE142" s="104" t="str">
        <f>IF(N142="základní",J142,0)</f>
        <v/>
      </c>
      <c r="BF142" s="104">
        <f>IF(N142="snížená",J142,0)</f>
        <v>0</v>
      </c>
      <c r="BG142" s="104">
        <f>IF(N142="zákl. přenesená",J142,0)</f>
        <v>0</v>
      </c>
      <c r="BH142" s="104">
        <f>IF(N142="sníž. přenesená",J142,0)</f>
        <v>0</v>
      </c>
      <c r="BI142" s="104">
        <f>IF(N142="nulová",J142,0)</f>
        <v>0</v>
      </c>
      <c r="BJ142" s="17" t="s">
        <v>74</v>
      </c>
      <c r="BK142" s="104" t="str">
        <f>IF(OR(I142="",H142=""),"",ROUND(I142*H142,2))</f>
        <v/>
      </c>
      <c r="BL142" s="17" t="s">
        <v>162</v>
      </c>
      <c r="BM142" s="54" t="s">
        <v>310</v>
      </c>
    </row>
    <row r="143" spans="2:65" s="12" customFormat="1" ht="27.95" customHeight="1" x14ac:dyDescent="0.2">
      <c r="B143" s="56"/>
      <c r="D143" s="188" t="s">
        <v>246</v>
      </c>
      <c r="E143" s="57"/>
      <c r="F143" s="190" t="s">
        <v>311</v>
      </c>
      <c r="H143" s="57"/>
      <c r="I143" s="165"/>
      <c r="J143" s="82"/>
      <c r="L143" s="56"/>
      <c r="M143" s="58"/>
      <c r="T143" s="59"/>
      <c r="AT143" s="57" t="s">
        <v>246</v>
      </c>
      <c r="AU143" s="57" t="s">
        <v>2</v>
      </c>
      <c r="AV143" s="12" t="s">
        <v>74</v>
      </c>
      <c r="AW143" s="12" t="s">
        <v>179</v>
      </c>
      <c r="AX143" s="12" t="s">
        <v>70</v>
      </c>
      <c r="AY143" s="57" t="s">
        <v>71</v>
      </c>
      <c r="BE143" s="82"/>
      <c r="BF143" s="82"/>
      <c r="BG143" s="82"/>
      <c r="BH143" s="82"/>
      <c r="BI143" s="82"/>
      <c r="BK143" s="82"/>
    </row>
    <row r="144" spans="2:65" s="13" customFormat="1" ht="9.9499999999999993" customHeight="1" x14ac:dyDescent="0.2">
      <c r="B144" s="60"/>
      <c r="D144" s="188" t="s">
        <v>246</v>
      </c>
      <c r="E144" s="61"/>
      <c r="F144" s="191" t="s">
        <v>312</v>
      </c>
      <c r="H144" s="192">
        <v>18.84</v>
      </c>
      <c r="I144" s="165"/>
      <c r="J144" s="82"/>
      <c r="L144" s="60"/>
      <c r="M144" s="62"/>
      <c r="T144" s="63"/>
      <c r="AT144" s="61" t="s">
        <v>246</v>
      </c>
      <c r="AU144" s="61" t="s">
        <v>2</v>
      </c>
      <c r="AV144" s="13" t="s">
        <v>2</v>
      </c>
      <c r="AW144" s="13" t="s">
        <v>179</v>
      </c>
      <c r="AX144" s="13" t="s">
        <v>70</v>
      </c>
      <c r="AY144" s="61" t="s">
        <v>71</v>
      </c>
      <c r="BE144" s="82"/>
      <c r="BF144" s="82"/>
      <c r="BG144" s="82"/>
      <c r="BH144" s="82"/>
      <c r="BI144" s="82"/>
      <c r="BK144" s="82"/>
    </row>
    <row r="145" spans="2:65" s="12" customFormat="1" ht="27.95" customHeight="1" x14ac:dyDescent="0.2">
      <c r="B145" s="56"/>
      <c r="D145" s="188" t="s">
        <v>246</v>
      </c>
      <c r="E145" s="57"/>
      <c r="F145" s="190" t="s">
        <v>313</v>
      </c>
      <c r="H145" s="57"/>
      <c r="I145" s="165"/>
      <c r="J145" s="82"/>
      <c r="L145" s="56"/>
      <c r="M145" s="58"/>
      <c r="T145" s="59"/>
      <c r="AT145" s="57" t="s">
        <v>246</v>
      </c>
      <c r="AU145" s="57" t="s">
        <v>2</v>
      </c>
      <c r="AV145" s="12" t="s">
        <v>74</v>
      </c>
      <c r="AW145" s="12" t="s">
        <v>179</v>
      </c>
      <c r="AX145" s="12" t="s">
        <v>70</v>
      </c>
      <c r="AY145" s="57" t="s">
        <v>71</v>
      </c>
      <c r="BE145" s="82"/>
      <c r="BF145" s="82"/>
      <c r="BG145" s="82"/>
      <c r="BH145" s="82"/>
      <c r="BI145" s="82"/>
      <c r="BK145" s="82"/>
    </row>
    <row r="146" spans="2:65" s="13" customFormat="1" ht="9.9499999999999993" customHeight="1" x14ac:dyDescent="0.2">
      <c r="B146" s="60"/>
      <c r="D146" s="188" t="s">
        <v>246</v>
      </c>
      <c r="E146" s="61"/>
      <c r="F146" s="191" t="s">
        <v>314</v>
      </c>
      <c r="H146" s="192">
        <v>18.84</v>
      </c>
      <c r="I146" s="165"/>
      <c r="J146" s="82"/>
      <c r="L146" s="60"/>
      <c r="M146" s="62"/>
      <c r="T146" s="63"/>
      <c r="AT146" s="61" t="s">
        <v>246</v>
      </c>
      <c r="AU146" s="61" t="s">
        <v>2</v>
      </c>
      <c r="AV146" s="13" t="s">
        <v>2</v>
      </c>
      <c r="AW146" s="13" t="s">
        <v>179</v>
      </c>
      <c r="AX146" s="13" t="s">
        <v>70</v>
      </c>
      <c r="AY146" s="61" t="s">
        <v>71</v>
      </c>
      <c r="BE146" s="82"/>
      <c r="BF146" s="82"/>
      <c r="BG146" s="82"/>
      <c r="BH146" s="82"/>
      <c r="BI146" s="82"/>
      <c r="BK146" s="82"/>
    </row>
    <row r="147" spans="2:65" s="14" customFormat="1" ht="9.9499999999999993" customHeight="1" x14ac:dyDescent="0.2">
      <c r="B147" s="64"/>
      <c r="D147" s="188" t="s">
        <v>246</v>
      </c>
      <c r="E147" s="65"/>
      <c r="F147" s="193" t="s">
        <v>251</v>
      </c>
      <c r="H147" s="194">
        <v>37.68</v>
      </c>
      <c r="I147" s="165"/>
      <c r="J147" s="82"/>
      <c r="L147" s="64"/>
      <c r="M147" s="66"/>
      <c r="T147" s="67"/>
      <c r="AT147" s="65" t="s">
        <v>246</v>
      </c>
      <c r="AU147" s="65" t="s">
        <v>2</v>
      </c>
      <c r="AV147" s="14" t="s">
        <v>95</v>
      </c>
      <c r="AW147" s="14" t="s">
        <v>179</v>
      </c>
      <c r="AX147" s="14" t="s">
        <v>74</v>
      </c>
      <c r="AY147" s="65" t="s">
        <v>71</v>
      </c>
      <c r="BE147" s="82"/>
      <c r="BF147" s="82"/>
      <c r="BG147" s="82"/>
      <c r="BH147" s="82"/>
      <c r="BI147" s="82"/>
      <c r="BK147" s="82"/>
    </row>
    <row r="148" spans="2:65" s="13" customFormat="1" ht="9.9499999999999993" customHeight="1" x14ac:dyDescent="0.2">
      <c r="B148" s="60"/>
      <c r="D148" s="188" t="s">
        <v>246</v>
      </c>
      <c r="F148" s="191" t="s">
        <v>315</v>
      </c>
      <c r="H148" s="192">
        <v>39.564</v>
      </c>
      <c r="I148" s="165"/>
      <c r="J148" s="82"/>
      <c r="L148" s="60"/>
      <c r="M148" s="62"/>
      <c r="T148" s="63"/>
      <c r="AT148" s="61" t="s">
        <v>246</v>
      </c>
      <c r="AU148" s="61" t="s">
        <v>2</v>
      </c>
      <c r="AV148" s="13" t="s">
        <v>2</v>
      </c>
      <c r="AW148" s="13" t="s">
        <v>5</v>
      </c>
      <c r="AX148" s="13" t="s">
        <v>74</v>
      </c>
      <c r="AY148" s="61" t="s">
        <v>71</v>
      </c>
      <c r="BE148" s="82"/>
      <c r="BF148" s="82"/>
      <c r="BG148" s="82"/>
      <c r="BH148" s="82"/>
      <c r="BI148" s="82"/>
      <c r="BK148" s="82"/>
    </row>
    <row r="149" spans="2:65" s="1" customFormat="1" ht="48.95" customHeight="1" x14ac:dyDescent="0.2">
      <c r="B149" s="19"/>
      <c r="C149" s="156" t="s">
        <v>316</v>
      </c>
      <c r="D149" s="156" t="s">
        <v>75</v>
      </c>
      <c r="E149" s="157" t="s">
        <v>317</v>
      </c>
      <c r="F149" s="158" t="s">
        <v>318</v>
      </c>
      <c r="G149" s="159" t="s">
        <v>274</v>
      </c>
      <c r="H149" s="160">
        <v>0.251</v>
      </c>
      <c r="I149" s="103"/>
      <c r="J149" s="161" t="str">
        <f>IF(OR(I149="",H149=""),"",ROUND(I149*H149,2))</f>
        <v/>
      </c>
      <c r="K149" s="162" t="s">
        <v>79</v>
      </c>
      <c r="L149" s="19"/>
      <c r="M149" s="50"/>
      <c r="N149" s="51" t="s">
        <v>31</v>
      </c>
      <c r="O149" s="52">
        <v>5.7809999999999997</v>
      </c>
      <c r="P149" s="52">
        <f>O149*H149</f>
        <v>1.451031</v>
      </c>
      <c r="Q149" s="52">
        <v>0</v>
      </c>
      <c r="R149" s="52">
        <f>Q149*H149</f>
        <v>0</v>
      </c>
      <c r="S149" s="52">
        <v>0</v>
      </c>
      <c r="T149" s="53">
        <f>S149*H149</f>
        <v>0</v>
      </c>
      <c r="AR149" s="54" t="s">
        <v>162</v>
      </c>
      <c r="AT149" s="54" t="s">
        <v>75</v>
      </c>
      <c r="AU149" s="54" t="s">
        <v>2</v>
      </c>
      <c r="AY149" s="17" t="s">
        <v>71</v>
      </c>
      <c r="BE149" s="104" t="str">
        <f>IF(N149="základní",J149,0)</f>
        <v/>
      </c>
      <c r="BF149" s="104">
        <f>IF(N149="snížená",J149,0)</f>
        <v>0</v>
      </c>
      <c r="BG149" s="104">
        <f>IF(N149="zákl. přenesená",J149,0)</f>
        <v>0</v>
      </c>
      <c r="BH149" s="104">
        <f>IF(N149="sníž. přenesená",J149,0)</f>
        <v>0</v>
      </c>
      <c r="BI149" s="104">
        <f>IF(N149="nulová",J149,0)</f>
        <v>0</v>
      </c>
      <c r="BJ149" s="17" t="s">
        <v>74</v>
      </c>
      <c r="BK149" s="104" t="str">
        <f>IF(OR(I149="",H149=""),"",ROUND(I149*H149,2))</f>
        <v/>
      </c>
      <c r="BL149" s="17" t="s">
        <v>162</v>
      </c>
      <c r="BM149" s="54" t="s">
        <v>319</v>
      </c>
    </row>
    <row r="150" spans="2:65" s="1" customFormat="1" ht="9.9499999999999993" customHeight="1" x14ac:dyDescent="0.2">
      <c r="B150" s="19"/>
      <c r="D150" s="163" t="s">
        <v>82</v>
      </c>
      <c r="F150" s="164" t="s">
        <v>320</v>
      </c>
      <c r="I150" s="165"/>
      <c r="J150" s="82"/>
      <c r="L150" s="19"/>
      <c r="M150" s="55"/>
      <c r="T150" s="24"/>
      <c r="AT150" s="17" t="s">
        <v>82</v>
      </c>
      <c r="AU150" s="17" t="s">
        <v>2</v>
      </c>
      <c r="BE150" s="82"/>
      <c r="BF150" s="82"/>
      <c r="BG150" s="82"/>
      <c r="BH150" s="82"/>
      <c r="BI150" s="82"/>
      <c r="BK150" s="82"/>
    </row>
    <row r="151" spans="2:65" s="11" customFormat="1" ht="22.7" customHeight="1" x14ac:dyDescent="0.2">
      <c r="B151" s="44"/>
      <c r="D151" s="45" t="s">
        <v>66</v>
      </c>
      <c r="E151" s="153" t="s">
        <v>321</v>
      </c>
      <c r="F151" s="154" t="s">
        <v>322</v>
      </c>
      <c r="I151" s="165"/>
      <c r="J151" s="155">
        <f>BK151</f>
        <v>0</v>
      </c>
      <c r="L151" s="44"/>
      <c r="M151" s="46"/>
      <c r="P151" s="47">
        <f>SUM(P152:P156)</f>
        <v>1.51118</v>
      </c>
      <c r="R151" s="47">
        <f>SUM(R152:R156)</f>
        <v>0.11000000000000001</v>
      </c>
      <c r="T151" s="48">
        <f>SUM(T152:T156)</f>
        <v>0.05</v>
      </c>
      <c r="AR151" s="45" t="s">
        <v>2</v>
      </c>
      <c r="AT151" s="49" t="s">
        <v>66</v>
      </c>
      <c r="AU151" s="49" t="s">
        <v>74</v>
      </c>
      <c r="AY151" s="45" t="s">
        <v>71</v>
      </c>
      <c r="BE151" s="82"/>
      <c r="BF151" s="82"/>
      <c r="BG151" s="82"/>
      <c r="BH151" s="82"/>
      <c r="BI151" s="82"/>
      <c r="BK151" s="102">
        <f>SUM(BK152:BK156)</f>
        <v>0</v>
      </c>
    </row>
    <row r="152" spans="2:65" s="1" customFormat="1" ht="24.2" customHeight="1" x14ac:dyDescent="0.2">
      <c r="B152" s="19"/>
      <c r="C152" s="156" t="s">
        <v>323</v>
      </c>
      <c r="D152" s="156" t="s">
        <v>75</v>
      </c>
      <c r="E152" s="157" t="s">
        <v>324</v>
      </c>
      <c r="F152" s="158" t="s">
        <v>325</v>
      </c>
      <c r="G152" s="159" t="s">
        <v>233</v>
      </c>
      <c r="H152" s="160">
        <v>5</v>
      </c>
      <c r="I152" s="103"/>
      <c r="J152" s="161" t="str">
        <f>IF(OR(I152="",H152=""),"",ROUND(I152*H152,2))</f>
        <v/>
      </c>
      <c r="K152" s="162" t="s">
        <v>220</v>
      </c>
      <c r="L152" s="19"/>
      <c r="M152" s="50"/>
      <c r="N152" s="51" t="s">
        <v>31</v>
      </c>
      <c r="O152" s="52">
        <v>0</v>
      </c>
      <c r="P152" s="52">
        <f>O152*H152</f>
        <v>0</v>
      </c>
      <c r="Q152" s="52">
        <v>0.01</v>
      </c>
      <c r="R152" s="52">
        <f>Q152*H152</f>
        <v>0.05</v>
      </c>
      <c r="S152" s="52">
        <v>0</v>
      </c>
      <c r="T152" s="53">
        <f>S152*H152</f>
        <v>0</v>
      </c>
      <c r="AR152" s="54" t="s">
        <v>162</v>
      </c>
      <c r="AT152" s="54" t="s">
        <v>75</v>
      </c>
      <c r="AU152" s="54" t="s">
        <v>2</v>
      </c>
      <c r="AY152" s="17" t="s">
        <v>71</v>
      </c>
      <c r="BE152" s="104" t="str">
        <f>IF(N152="základní",J152,0)</f>
        <v/>
      </c>
      <c r="BF152" s="104">
        <f>IF(N152="snížená",J152,0)</f>
        <v>0</v>
      </c>
      <c r="BG152" s="104">
        <f>IF(N152="zákl. přenesená",J152,0)</f>
        <v>0</v>
      </c>
      <c r="BH152" s="104">
        <f>IF(N152="sníž. přenesená",J152,0)</f>
        <v>0</v>
      </c>
      <c r="BI152" s="104">
        <f>IF(N152="nulová",J152,0)</f>
        <v>0</v>
      </c>
      <c r="BJ152" s="17" t="s">
        <v>74</v>
      </c>
      <c r="BK152" s="104" t="str">
        <f>IF(OR(I152="",H152=""),"",ROUND(I152*H152,2))</f>
        <v/>
      </c>
      <c r="BL152" s="17" t="s">
        <v>162</v>
      </c>
      <c r="BM152" s="54" t="s">
        <v>326</v>
      </c>
    </row>
    <row r="153" spans="2:65" s="1" customFormat="1" ht="24.2" customHeight="1" x14ac:dyDescent="0.2">
      <c r="B153" s="19"/>
      <c r="C153" s="156" t="s">
        <v>327</v>
      </c>
      <c r="D153" s="156" t="s">
        <v>75</v>
      </c>
      <c r="E153" s="157" t="s">
        <v>328</v>
      </c>
      <c r="F153" s="158" t="s">
        <v>329</v>
      </c>
      <c r="G153" s="159" t="s">
        <v>233</v>
      </c>
      <c r="H153" s="160">
        <v>1</v>
      </c>
      <c r="I153" s="103"/>
      <c r="J153" s="161" t="str">
        <f>IF(OR(I153="",H153=""),"",ROUND(I153*H153,2))</f>
        <v/>
      </c>
      <c r="K153" s="162" t="s">
        <v>220</v>
      </c>
      <c r="L153" s="19"/>
      <c r="M153" s="50"/>
      <c r="N153" s="51" t="s">
        <v>31</v>
      </c>
      <c r="O153" s="52">
        <v>0</v>
      </c>
      <c r="P153" s="52">
        <f>O153*H153</f>
        <v>0</v>
      </c>
      <c r="Q153" s="52">
        <v>0.01</v>
      </c>
      <c r="R153" s="52">
        <f>Q153*H153</f>
        <v>0.01</v>
      </c>
      <c r="S153" s="52">
        <v>0</v>
      </c>
      <c r="T153" s="53">
        <f>S153*H153</f>
        <v>0</v>
      </c>
      <c r="AR153" s="54" t="s">
        <v>162</v>
      </c>
      <c r="AT153" s="54" t="s">
        <v>75</v>
      </c>
      <c r="AU153" s="54" t="s">
        <v>2</v>
      </c>
      <c r="AY153" s="17" t="s">
        <v>71</v>
      </c>
      <c r="BE153" s="104" t="str">
        <f>IF(N153="základní",J153,0)</f>
        <v/>
      </c>
      <c r="BF153" s="104">
        <f>IF(N153="snížená",J153,0)</f>
        <v>0</v>
      </c>
      <c r="BG153" s="104">
        <f>IF(N153="zákl. přenesená",J153,0)</f>
        <v>0</v>
      </c>
      <c r="BH153" s="104">
        <f>IF(N153="sníž. přenesená",J153,0)</f>
        <v>0</v>
      </c>
      <c r="BI153" s="104">
        <f>IF(N153="nulová",J153,0)</f>
        <v>0</v>
      </c>
      <c r="BJ153" s="17" t="s">
        <v>74</v>
      </c>
      <c r="BK153" s="104" t="str">
        <f>IF(OR(I153="",H153=""),"",ROUND(I153*H153,2))</f>
        <v/>
      </c>
      <c r="BL153" s="17" t="s">
        <v>162</v>
      </c>
      <c r="BM153" s="54" t="s">
        <v>330</v>
      </c>
    </row>
    <row r="154" spans="2:65" s="1" customFormat="1" ht="16.5" customHeight="1" x14ac:dyDescent="0.2">
      <c r="B154" s="19"/>
      <c r="C154" s="156" t="s">
        <v>172</v>
      </c>
      <c r="D154" s="156" t="s">
        <v>75</v>
      </c>
      <c r="E154" s="157" t="s">
        <v>331</v>
      </c>
      <c r="F154" s="158" t="s">
        <v>332</v>
      </c>
      <c r="G154" s="159" t="s">
        <v>233</v>
      </c>
      <c r="H154" s="160">
        <v>5</v>
      </c>
      <c r="I154" s="103"/>
      <c r="J154" s="161" t="str">
        <f>IF(OR(I154="",H154=""),"",ROUND(I154*H154,2))</f>
        <v/>
      </c>
      <c r="K154" s="162" t="s">
        <v>220</v>
      </c>
      <c r="L154" s="19"/>
      <c r="M154" s="50"/>
      <c r="N154" s="51" t="s">
        <v>31</v>
      </c>
      <c r="O154" s="52">
        <v>0</v>
      </c>
      <c r="P154" s="52">
        <f>O154*H154</f>
        <v>0</v>
      </c>
      <c r="Q154" s="52">
        <v>0.01</v>
      </c>
      <c r="R154" s="52">
        <f>Q154*H154</f>
        <v>0.05</v>
      </c>
      <c r="S154" s="52">
        <v>0.01</v>
      </c>
      <c r="T154" s="53">
        <f>S154*H154</f>
        <v>0.05</v>
      </c>
      <c r="AR154" s="54" t="s">
        <v>162</v>
      </c>
      <c r="AT154" s="54" t="s">
        <v>75</v>
      </c>
      <c r="AU154" s="54" t="s">
        <v>2</v>
      </c>
      <c r="AY154" s="17" t="s">
        <v>71</v>
      </c>
      <c r="BE154" s="104" t="str">
        <f>IF(N154="základní",J154,0)</f>
        <v/>
      </c>
      <c r="BF154" s="104">
        <f>IF(N154="snížená",J154,0)</f>
        <v>0</v>
      </c>
      <c r="BG154" s="104">
        <f>IF(N154="zákl. přenesená",J154,0)</f>
        <v>0</v>
      </c>
      <c r="BH154" s="104">
        <f>IF(N154="sníž. přenesená",J154,0)</f>
        <v>0</v>
      </c>
      <c r="BI154" s="104">
        <f>IF(N154="nulová",J154,0)</f>
        <v>0</v>
      </c>
      <c r="BJ154" s="17" t="s">
        <v>74</v>
      </c>
      <c r="BK154" s="104" t="str">
        <f>IF(OR(I154="",H154=""),"",ROUND(I154*H154,2))</f>
        <v/>
      </c>
      <c r="BL154" s="17" t="s">
        <v>162</v>
      </c>
      <c r="BM154" s="54" t="s">
        <v>333</v>
      </c>
    </row>
    <row r="155" spans="2:65" s="1" customFormat="1" ht="48.95" customHeight="1" x14ac:dyDescent="0.2">
      <c r="B155" s="19"/>
      <c r="C155" s="156" t="s">
        <v>334</v>
      </c>
      <c r="D155" s="156" t="s">
        <v>75</v>
      </c>
      <c r="E155" s="157" t="s">
        <v>335</v>
      </c>
      <c r="F155" s="158" t="s">
        <v>336</v>
      </c>
      <c r="G155" s="159" t="s">
        <v>274</v>
      </c>
      <c r="H155" s="160">
        <v>0.11</v>
      </c>
      <c r="I155" s="103"/>
      <c r="J155" s="161" t="str">
        <f>IF(OR(I155="",H155=""),"",ROUND(I155*H155,2))</f>
        <v/>
      </c>
      <c r="K155" s="162" t="s">
        <v>79</v>
      </c>
      <c r="L155" s="19"/>
      <c r="M155" s="50"/>
      <c r="N155" s="51" t="s">
        <v>31</v>
      </c>
      <c r="O155" s="52">
        <v>13.738</v>
      </c>
      <c r="P155" s="52">
        <f>O155*H155</f>
        <v>1.51118</v>
      </c>
      <c r="Q155" s="52">
        <v>0</v>
      </c>
      <c r="R155" s="52">
        <f>Q155*H155</f>
        <v>0</v>
      </c>
      <c r="S155" s="52">
        <v>0</v>
      </c>
      <c r="T155" s="53">
        <f>S155*H155</f>
        <v>0</v>
      </c>
      <c r="AR155" s="54" t="s">
        <v>162</v>
      </c>
      <c r="AT155" s="54" t="s">
        <v>75</v>
      </c>
      <c r="AU155" s="54" t="s">
        <v>2</v>
      </c>
      <c r="AY155" s="17" t="s">
        <v>71</v>
      </c>
      <c r="BE155" s="104" t="str">
        <f>IF(N155="základní",J155,0)</f>
        <v/>
      </c>
      <c r="BF155" s="104">
        <f>IF(N155="snížená",J155,0)</f>
        <v>0</v>
      </c>
      <c r="BG155" s="104">
        <f>IF(N155="zákl. přenesená",J155,0)</f>
        <v>0</v>
      </c>
      <c r="BH155" s="104">
        <f>IF(N155="sníž. přenesená",J155,0)</f>
        <v>0</v>
      </c>
      <c r="BI155" s="104">
        <f>IF(N155="nulová",J155,0)</f>
        <v>0</v>
      </c>
      <c r="BJ155" s="17" t="s">
        <v>74</v>
      </c>
      <c r="BK155" s="104" t="str">
        <f>IF(OR(I155="",H155=""),"",ROUND(I155*H155,2))</f>
        <v/>
      </c>
      <c r="BL155" s="17" t="s">
        <v>162</v>
      </c>
      <c r="BM155" s="54" t="s">
        <v>337</v>
      </c>
    </row>
    <row r="156" spans="2:65" s="1" customFormat="1" ht="9.9499999999999993" customHeight="1" x14ac:dyDescent="0.2">
      <c r="B156" s="19"/>
      <c r="D156" s="163" t="s">
        <v>82</v>
      </c>
      <c r="F156" s="164" t="s">
        <v>338</v>
      </c>
      <c r="I156" s="165"/>
      <c r="J156" s="82"/>
      <c r="L156" s="19"/>
      <c r="M156" s="55"/>
      <c r="T156" s="24"/>
      <c r="AT156" s="17" t="s">
        <v>82</v>
      </c>
      <c r="AU156" s="17" t="s">
        <v>2</v>
      </c>
      <c r="BE156" s="82"/>
      <c r="BF156" s="82"/>
      <c r="BG156" s="82"/>
      <c r="BH156" s="82"/>
      <c r="BI156" s="82"/>
      <c r="BK156" s="82"/>
    </row>
    <row r="157" spans="2:65" s="11" customFormat="1" ht="22.7" customHeight="1" x14ac:dyDescent="0.2">
      <c r="B157" s="44"/>
      <c r="D157" s="45" t="s">
        <v>66</v>
      </c>
      <c r="E157" s="153" t="s">
        <v>339</v>
      </c>
      <c r="F157" s="154" t="s">
        <v>340</v>
      </c>
      <c r="I157" s="165"/>
      <c r="J157" s="155">
        <f>BK157</f>
        <v>0</v>
      </c>
      <c r="L157" s="44"/>
      <c r="M157" s="46"/>
      <c r="P157" s="47">
        <f>SUM(P158:P263)</f>
        <v>291.61097500000005</v>
      </c>
      <c r="R157" s="47">
        <f>SUM(R158:R263)</f>
        <v>2.7252660000000009</v>
      </c>
      <c r="T157" s="48">
        <f>SUM(T158:T263)</f>
        <v>0</v>
      </c>
      <c r="AR157" s="45" t="s">
        <v>2</v>
      </c>
      <c r="AT157" s="49" t="s">
        <v>66</v>
      </c>
      <c r="AU157" s="49" t="s">
        <v>74</v>
      </c>
      <c r="AY157" s="45" t="s">
        <v>71</v>
      </c>
      <c r="BE157" s="82"/>
      <c r="BF157" s="82"/>
      <c r="BG157" s="82"/>
      <c r="BH157" s="82"/>
      <c r="BI157" s="82"/>
      <c r="BK157" s="102">
        <f>SUM(BK158:BK263)</f>
        <v>0</v>
      </c>
    </row>
    <row r="158" spans="2:65" s="1" customFormat="1" ht="38.1" customHeight="1" x14ac:dyDescent="0.2">
      <c r="B158" s="19"/>
      <c r="C158" s="156" t="s">
        <v>341</v>
      </c>
      <c r="D158" s="156" t="s">
        <v>75</v>
      </c>
      <c r="E158" s="157" t="s">
        <v>342</v>
      </c>
      <c r="F158" s="158" t="s">
        <v>343</v>
      </c>
      <c r="G158" s="159" t="s">
        <v>254</v>
      </c>
      <c r="H158" s="160">
        <v>44.8</v>
      </c>
      <c r="I158" s="103"/>
      <c r="J158" s="161" t="str">
        <f>IF(OR(I158="",H158=""),"",ROUND(I158*H158,2))</f>
        <v/>
      </c>
      <c r="K158" s="162" t="s">
        <v>220</v>
      </c>
      <c r="L158" s="19"/>
      <c r="M158" s="50"/>
      <c r="N158" s="51" t="s">
        <v>31</v>
      </c>
      <c r="O158" s="52">
        <v>0</v>
      </c>
      <c r="P158" s="52">
        <f>O158*H158</f>
        <v>0</v>
      </c>
      <c r="Q158" s="52">
        <v>5.0000000000000001E-3</v>
      </c>
      <c r="R158" s="52">
        <f>Q158*H158</f>
        <v>0.22399999999999998</v>
      </c>
      <c r="S158" s="52">
        <v>0</v>
      </c>
      <c r="T158" s="53">
        <f>S158*H158</f>
        <v>0</v>
      </c>
      <c r="AR158" s="54" t="s">
        <v>162</v>
      </c>
      <c r="AT158" s="54" t="s">
        <v>75</v>
      </c>
      <c r="AU158" s="54" t="s">
        <v>2</v>
      </c>
      <c r="AY158" s="17" t="s">
        <v>71</v>
      </c>
      <c r="BE158" s="104" t="str">
        <f>IF(N158="základní",J158,0)</f>
        <v/>
      </c>
      <c r="BF158" s="104">
        <f>IF(N158="snížená",J158,0)</f>
        <v>0</v>
      </c>
      <c r="BG158" s="104">
        <f>IF(N158="zákl. přenesená",J158,0)</f>
        <v>0</v>
      </c>
      <c r="BH158" s="104">
        <f>IF(N158="sníž. přenesená",J158,0)</f>
        <v>0</v>
      </c>
      <c r="BI158" s="104">
        <f>IF(N158="nulová",J158,0)</f>
        <v>0</v>
      </c>
      <c r="BJ158" s="17" t="s">
        <v>74</v>
      </c>
      <c r="BK158" s="104" t="str">
        <f>IF(OR(I158="",H158=""),"",ROUND(I158*H158,2))</f>
        <v/>
      </c>
      <c r="BL158" s="17" t="s">
        <v>162</v>
      </c>
      <c r="BM158" s="54" t="s">
        <v>344</v>
      </c>
    </row>
    <row r="159" spans="2:65" s="13" customFormat="1" ht="9.9499999999999993" customHeight="1" x14ac:dyDescent="0.2">
      <c r="B159" s="60"/>
      <c r="D159" s="188" t="s">
        <v>246</v>
      </c>
      <c r="E159" s="61"/>
      <c r="F159" s="191" t="s">
        <v>345</v>
      </c>
      <c r="H159" s="192">
        <v>17.399999999999999</v>
      </c>
      <c r="I159" s="165"/>
      <c r="J159" s="82"/>
      <c r="L159" s="60"/>
      <c r="M159" s="62"/>
      <c r="T159" s="63"/>
      <c r="AT159" s="61" t="s">
        <v>246</v>
      </c>
      <c r="AU159" s="61" t="s">
        <v>2</v>
      </c>
      <c r="AV159" s="13" t="s">
        <v>2</v>
      </c>
      <c r="AW159" s="13" t="s">
        <v>179</v>
      </c>
      <c r="AX159" s="13" t="s">
        <v>70</v>
      </c>
      <c r="AY159" s="61" t="s">
        <v>71</v>
      </c>
      <c r="BE159" s="82"/>
      <c r="BF159" s="82"/>
      <c r="BG159" s="82"/>
      <c r="BH159" s="82"/>
      <c r="BI159" s="82"/>
      <c r="BK159" s="82"/>
    </row>
    <row r="160" spans="2:65" s="13" customFormat="1" ht="9.9499999999999993" customHeight="1" x14ac:dyDescent="0.2">
      <c r="B160" s="60"/>
      <c r="D160" s="188" t="s">
        <v>246</v>
      </c>
      <c r="E160" s="61"/>
      <c r="F160" s="191" t="s">
        <v>346</v>
      </c>
      <c r="H160" s="192">
        <v>27.4</v>
      </c>
      <c r="I160" s="165"/>
      <c r="J160" s="82"/>
      <c r="L160" s="60"/>
      <c r="M160" s="62"/>
      <c r="T160" s="63"/>
      <c r="AT160" s="61" t="s">
        <v>246</v>
      </c>
      <c r="AU160" s="61" t="s">
        <v>2</v>
      </c>
      <c r="AV160" s="13" t="s">
        <v>2</v>
      </c>
      <c r="AW160" s="13" t="s">
        <v>179</v>
      </c>
      <c r="AX160" s="13" t="s">
        <v>70</v>
      </c>
      <c r="AY160" s="61" t="s">
        <v>71</v>
      </c>
      <c r="BE160" s="82"/>
      <c r="BF160" s="82"/>
      <c r="BG160" s="82"/>
      <c r="BH160" s="82"/>
      <c r="BI160" s="82"/>
      <c r="BK160" s="82"/>
    </row>
    <row r="161" spans="2:65" s="14" customFormat="1" ht="9.9499999999999993" customHeight="1" x14ac:dyDescent="0.2">
      <c r="B161" s="64"/>
      <c r="D161" s="188" t="s">
        <v>246</v>
      </c>
      <c r="E161" s="65"/>
      <c r="F161" s="193" t="s">
        <v>251</v>
      </c>
      <c r="H161" s="194">
        <v>44.8</v>
      </c>
      <c r="I161" s="165"/>
      <c r="J161" s="82"/>
      <c r="L161" s="64"/>
      <c r="M161" s="66"/>
      <c r="T161" s="67"/>
      <c r="AT161" s="65" t="s">
        <v>246</v>
      </c>
      <c r="AU161" s="65" t="s">
        <v>2</v>
      </c>
      <c r="AV161" s="14" t="s">
        <v>95</v>
      </c>
      <c r="AW161" s="14" t="s">
        <v>179</v>
      </c>
      <c r="AX161" s="14" t="s">
        <v>74</v>
      </c>
      <c r="AY161" s="65" t="s">
        <v>71</v>
      </c>
      <c r="BE161" s="82"/>
      <c r="BF161" s="82"/>
      <c r="BG161" s="82"/>
      <c r="BH161" s="82"/>
      <c r="BI161" s="82"/>
      <c r="BK161" s="82"/>
    </row>
    <row r="162" spans="2:65" s="1" customFormat="1" ht="38.1" customHeight="1" x14ac:dyDescent="0.2">
      <c r="B162" s="19"/>
      <c r="C162" s="156" t="s">
        <v>347</v>
      </c>
      <c r="D162" s="156" t="s">
        <v>75</v>
      </c>
      <c r="E162" s="157" t="s">
        <v>348</v>
      </c>
      <c r="F162" s="158" t="s">
        <v>349</v>
      </c>
      <c r="G162" s="159" t="s">
        <v>254</v>
      </c>
      <c r="H162" s="160">
        <v>36.299999999999997</v>
      </c>
      <c r="I162" s="103"/>
      <c r="J162" s="161" t="str">
        <f>IF(OR(I162="",H162=""),"",ROUND(I162*H162,2))</f>
        <v/>
      </c>
      <c r="K162" s="162" t="s">
        <v>220</v>
      </c>
      <c r="L162" s="19"/>
      <c r="M162" s="50"/>
      <c r="N162" s="51" t="s">
        <v>31</v>
      </c>
      <c r="O162" s="52">
        <v>0</v>
      </c>
      <c r="P162" s="52">
        <f>O162*H162</f>
        <v>0</v>
      </c>
      <c r="Q162" s="52">
        <v>5.0000000000000001E-3</v>
      </c>
      <c r="R162" s="52">
        <f>Q162*H162</f>
        <v>0.18149999999999999</v>
      </c>
      <c r="S162" s="52">
        <v>0</v>
      </c>
      <c r="T162" s="53">
        <f>S162*H162</f>
        <v>0</v>
      </c>
      <c r="AR162" s="54" t="s">
        <v>162</v>
      </c>
      <c r="AT162" s="54" t="s">
        <v>75</v>
      </c>
      <c r="AU162" s="54" t="s">
        <v>2</v>
      </c>
      <c r="AY162" s="17" t="s">
        <v>71</v>
      </c>
      <c r="BE162" s="104" t="str">
        <f>IF(N162="základní",J162,0)</f>
        <v/>
      </c>
      <c r="BF162" s="104">
        <f>IF(N162="snížená",J162,0)</f>
        <v>0</v>
      </c>
      <c r="BG162" s="104">
        <f>IF(N162="zákl. přenesená",J162,0)</f>
        <v>0</v>
      </c>
      <c r="BH162" s="104">
        <f>IF(N162="sníž. přenesená",J162,0)</f>
        <v>0</v>
      </c>
      <c r="BI162" s="104">
        <f>IF(N162="nulová",J162,0)</f>
        <v>0</v>
      </c>
      <c r="BJ162" s="17" t="s">
        <v>74</v>
      </c>
      <c r="BK162" s="104" t="str">
        <f>IF(OR(I162="",H162=""),"",ROUND(I162*H162,2))</f>
        <v/>
      </c>
      <c r="BL162" s="17" t="s">
        <v>162</v>
      </c>
      <c r="BM162" s="54" t="s">
        <v>350</v>
      </c>
    </row>
    <row r="163" spans="2:65" s="13" customFormat="1" ht="9.9499999999999993" customHeight="1" x14ac:dyDescent="0.2">
      <c r="B163" s="60"/>
      <c r="D163" s="188" t="s">
        <v>246</v>
      </c>
      <c r="E163" s="61"/>
      <c r="F163" s="191" t="s">
        <v>351</v>
      </c>
      <c r="H163" s="192">
        <v>11.8</v>
      </c>
      <c r="I163" s="165"/>
      <c r="J163" s="82"/>
      <c r="L163" s="60"/>
      <c r="M163" s="62"/>
      <c r="T163" s="63"/>
      <c r="AT163" s="61" t="s">
        <v>246</v>
      </c>
      <c r="AU163" s="61" t="s">
        <v>2</v>
      </c>
      <c r="AV163" s="13" t="s">
        <v>2</v>
      </c>
      <c r="AW163" s="13" t="s">
        <v>179</v>
      </c>
      <c r="AX163" s="13" t="s">
        <v>70</v>
      </c>
      <c r="AY163" s="61" t="s">
        <v>71</v>
      </c>
      <c r="BE163" s="82"/>
      <c r="BF163" s="82"/>
      <c r="BG163" s="82"/>
      <c r="BH163" s="82"/>
      <c r="BI163" s="82"/>
      <c r="BK163" s="82"/>
    </row>
    <row r="164" spans="2:65" s="13" customFormat="1" ht="9.9499999999999993" customHeight="1" x14ac:dyDescent="0.2">
      <c r="B164" s="60"/>
      <c r="D164" s="188" t="s">
        <v>246</v>
      </c>
      <c r="E164" s="61"/>
      <c r="F164" s="191" t="s">
        <v>352</v>
      </c>
      <c r="H164" s="192">
        <v>12.4</v>
      </c>
      <c r="I164" s="165"/>
      <c r="J164" s="82"/>
      <c r="L164" s="60"/>
      <c r="M164" s="62"/>
      <c r="T164" s="63"/>
      <c r="AT164" s="61" t="s">
        <v>246</v>
      </c>
      <c r="AU164" s="61" t="s">
        <v>2</v>
      </c>
      <c r="AV164" s="13" t="s">
        <v>2</v>
      </c>
      <c r="AW164" s="13" t="s">
        <v>179</v>
      </c>
      <c r="AX164" s="13" t="s">
        <v>70</v>
      </c>
      <c r="AY164" s="61" t="s">
        <v>71</v>
      </c>
      <c r="BE164" s="82"/>
      <c r="BF164" s="82"/>
      <c r="BG164" s="82"/>
      <c r="BH164" s="82"/>
      <c r="BI164" s="82"/>
      <c r="BK164" s="82"/>
    </row>
    <row r="165" spans="2:65" s="13" customFormat="1" ht="9.9499999999999993" customHeight="1" x14ac:dyDescent="0.2">
      <c r="B165" s="60"/>
      <c r="D165" s="188" t="s">
        <v>246</v>
      </c>
      <c r="E165" s="61"/>
      <c r="F165" s="191" t="s">
        <v>353</v>
      </c>
      <c r="H165" s="192">
        <v>12.1</v>
      </c>
      <c r="I165" s="165"/>
      <c r="J165" s="82"/>
      <c r="L165" s="60"/>
      <c r="M165" s="62"/>
      <c r="T165" s="63"/>
      <c r="AT165" s="61" t="s">
        <v>246</v>
      </c>
      <c r="AU165" s="61" t="s">
        <v>2</v>
      </c>
      <c r="AV165" s="13" t="s">
        <v>2</v>
      </c>
      <c r="AW165" s="13" t="s">
        <v>179</v>
      </c>
      <c r="AX165" s="13" t="s">
        <v>70</v>
      </c>
      <c r="AY165" s="61" t="s">
        <v>71</v>
      </c>
      <c r="BE165" s="82"/>
      <c r="BF165" s="82"/>
      <c r="BG165" s="82"/>
      <c r="BH165" s="82"/>
      <c r="BI165" s="82"/>
      <c r="BK165" s="82"/>
    </row>
    <row r="166" spans="2:65" s="14" customFormat="1" ht="9.9499999999999993" customHeight="1" x14ac:dyDescent="0.2">
      <c r="B166" s="64"/>
      <c r="D166" s="188" t="s">
        <v>246</v>
      </c>
      <c r="E166" s="65"/>
      <c r="F166" s="193" t="s">
        <v>251</v>
      </c>
      <c r="H166" s="194">
        <v>36.299999999999997</v>
      </c>
      <c r="I166" s="165"/>
      <c r="J166" s="82"/>
      <c r="L166" s="64"/>
      <c r="M166" s="66"/>
      <c r="T166" s="67"/>
      <c r="AT166" s="65" t="s">
        <v>246</v>
      </c>
      <c r="AU166" s="65" t="s">
        <v>2</v>
      </c>
      <c r="AV166" s="14" t="s">
        <v>95</v>
      </c>
      <c r="AW166" s="14" t="s">
        <v>179</v>
      </c>
      <c r="AX166" s="14" t="s">
        <v>74</v>
      </c>
      <c r="AY166" s="65" t="s">
        <v>71</v>
      </c>
      <c r="BE166" s="82"/>
      <c r="BF166" s="82"/>
      <c r="BG166" s="82"/>
      <c r="BH166" s="82"/>
      <c r="BI166" s="82"/>
      <c r="BK166" s="82"/>
    </row>
    <row r="167" spans="2:65" s="1" customFormat="1" ht="38.1" customHeight="1" x14ac:dyDescent="0.2">
      <c r="B167" s="19"/>
      <c r="C167" s="156" t="s">
        <v>354</v>
      </c>
      <c r="D167" s="156" t="s">
        <v>75</v>
      </c>
      <c r="E167" s="157" t="s">
        <v>355</v>
      </c>
      <c r="F167" s="158" t="s">
        <v>356</v>
      </c>
      <c r="G167" s="159" t="s">
        <v>219</v>
      </c>
      <c r="H167" s="160">
        <v>2</v>
      </c>
      <c r="I167" s="103"/>
      <c r="J167" s="161" t="str">
        <f t="shared" ref="J167:J175" si="0">IF(OR(I167="",H167=""),"",ROUND(I167*H167,2))</f>
        <v/>
      </c>
      <c r="K167" s="162" t="s">
        <v>220</v>
      </c>
      <c r="L167" s="19"/>
      <c r="M167" s="50"/>
      <c r="N167" s="51" t="s">
        <v>31</v>
      </c>
      <c r="O167" s="52">
        <v>0</v>
      </c>
      <c r="P167" s="52">
        <f t="shared" ref="P167:P175" si="1">O167*H167</f>
        <v>0</v>
      </c>
      <c r="Q167" s="52">
        <v>0.01</v>
      </c>
      <c r="R167" s="52">
        <f t="shared" ref="R167:R175" si="2">Q167*H167</f>
        <v>0.02</v>
      </c>
      <c r="S167" s="52">
        <v>0</v>
      </c>
      <c r="T167" s="53">
        <f t="shared" ref="T167:T175" si="3">S167*H167</f>
        <v>0</v>
      </c>
      <c r="AR167" s="54" t="s">
        <v>162</v>
      </c>
      <c r="AT167" s="54" t="s">
        <v>75</v>
      </c>
      <c r="AU167" s="54" t="s">
        <v>2</v>
      </c>
      <c r="AY167" s="17" t="s">
        <v>71</v>
      </c>
      <c r="BE167" s="104" t="str">
        <f t="shared" ref="BE167:BE175" si="4">IF(N167="základní",J167,0)</f>
        <v/>
      </c>
      <c r="BF167" s="104">
        <f t="shared" ref="BF167:BF175" si="5">IF(N167="snížená",J167,0)</f>
        <v>0</v>
      </c>
      <c r="BG167" s="104">
        <f t="shared" ref="BG167:BG175" si="6">IF(N167="zákl. přenesená",J167,0)</f>
        <v>0</v>
      </c>
      <c r="BH167" s="104">
        <f t="shared" ref="BH167:BH175" si="7">IF(N167="sníž. přenesená",J167,0)</f>
        <v>0</v>
      </c>
      <c r="BI167" s="104">
        <f t="shared" ref="BI167:BI175" si="8">IF(N167="nulová",J167,0)</f>
        <v>0</v>
      </c>
      <c r="BJ167" s="17" t="s">
        <v>74</v>
      </c>
      <c r="BK167" s="104" t="str">
        <f t="shared" ref="BK167:BK175" si="9">IF(OR(I167="",H167=""),"",ROUND(I167*H167,2))</f>
        <v/>
      </c>
      <c r="BL167" s="17" t="s">
        <v>162</v>
      </c>
      <c r="BM167" s="54" t="s">
        <v>357</v>
      </c>
    </row>
    <row r="168" spans="2:65" s="1" customFormat="1" ht="38.1" customHeight="1" x14ac:dyDescent="0.2">
      <c r="B168" s="19"/>
      <c r="C168" s="156" t="s">
        <v>358</v>
      </c>
      <c r="D168" s="156" t="s">
        <v>75</v>
      </c>
      <c r="E168" s="157" t="s">
        <v>359</v>
      </c>
      <c r="F168" s="158" t="s">
        <v>360</v>
      </c>
      <c r="G168" s="159" t="s">
        <v>219</v>
      </c>
      <c r="H168" s="160">
        <v>3</v>
      </c>
      <c r="I168" s="103"/>
      <c r="J168" s="161" t="str">
        <f t="shared" si="0"/>
        <v/>
      </c>
      <c r="K168" s="162" t="s">
        <v>220</v>
      </c>
      <c r="L168" s="19"/>
      <c r="M168" s="50"/>
      <c r="N168" s="51" t="s">
        <v>31</v>
      </c>
      <c r="O168" s="52">
        <v>0</v>
      </c>
      <c r="P168" s="52">
        <f t="shared" si="1"/>
        <v>0</v>
      </c>
      <c r="Q168" s="52">
        <v>0.01</v>
      </c>
      <c r="R168" s="52">
        <f t="shared" si="2"/>
        <v>0.03</v>
      </c>
      <c r="S168" s="52">
        <v>0</v>
      </c>
      <c r="T168" s="53">
        <f t="shared" si="3"/>
        <v>0</v>
      </c>
      <c r="AR168" s="54" t="s">
        <v>162</v>
      </c>
      <c r="AT168" s="54" t="s">
        <v>75</v>
      </c>
      <c r="AU168" s="54" t="s">
        <v>2</v>
      </c>
      <c r="AY168" s="17" t="s">
        <v>71</v>
      </c>
      <c r="BE168" s="104" t="str">
        <f t="shared" si="4"/>
        <v/>
      </c>
      <c r="BF168" s="104">
        <f t="shared" si="5"/>
        <v>0</v>
      </c>
      <c r="BG168" s="104">
        <f t="shared" si="6"/>
        <v>0</v>
      </c>
      <c r="BH168" s="104">
        <f t="shared" si="7"/>
        <v>0</v>
      </c>
      <c r="BI168" s="104">
        <f t="shared" si="8"/>
        <v>0</v>
      </c>
      <c r="BJ168" s="17" t="s">
        <v>74</v>
      </c>
      <c r="BK168" s="104" t="str">
        <f t="shared" si="9"/>
        <v/>
      </c>
      <c r="BL168" s="17" t="s">
        <v>162</v>
      </c>
      <c r="BM168" s="54" t="s">
        <v>361</v>
      </c>
    </row>
    <row r="169" spans="2:65" s="1" customFormat="1" ht="27.95" customHeight="1" x14ac:dyDescent="0.2">
      <c r="B169" s="19"/>
      <c r="C169" s="156" t="s">
        <v>362</v>
      </c>
      <c r="D169" s="156" t="s">
        <v>75</v>
      </c>
      <c r="E169" s="157" t="s">
        <v>363</v>
      </c>
      <c r="F169" s="158" t="s">
        <v>364</v>
      </c>
      <c r="G169" s="159" t="s">
        <v>219</v>
      </c>
      <c r="H169" s="160">
        <v>5</v>
      </c>
      <c r="I169" s="103"/>
      <c r="J169" s="161" t="str">
        <f t="shared" si="0"/>
        <v/>
      </c>
      <c r="K169" s="162" t="s">
        <v>220</v>
      </c>
      <c r="L169" s="19"/>
      <c r="M169" s="50"/>
      <c r="N169" s="51" t="s">
        <v>31</v>
      </c>
      <c r="O169" s="52">
        <v>0</v>
      </c>
      <c r="P169" s="52">
        <f t="shared" si="1"/>
        <v>0</v>
      </c>
      <c r="Q169" s="52">
        <v>0.01</v>
      </c>
      <c r="R169" s="52">
        <f t="shared" si="2"/>
        <v>0.05</v>
      </c>
      <c r="S169" s="52">
        <v>0</v>
      </c>
      <c r="T169" s="53">
        <f t="shared" si="3"/>
        <v>0</v>
      </c>
      <c r="AR169" s="54" t="s">
        <v>162</v>
      </c>
      <c r="AT169" s="54" t="s">
        <v>75</v>
      </c>
      <c r="AU169" s="54" t="s">
        <v>2</v>
      </c>
      <c r="AY169" s="17" t="s">
        <v>71</v>
      </c>
      <c r="BE169" s="104" t="str">
        <f t="shared" si="4"/>
        <v/>
      </c>
      <c r="BF169" s="104">
        <f t="shared" si="5"/>
        <v>0</v>
      </c>
      <c r="BG169" s="104">
        <f t="shared" si="6"/>
        <v>0</v>
      </c>
      <c r="BH169" s="104">
        <f t="shared" si="7"/>
        <v>0</v>
      </c>
      <c r="BI169" s="104">
        <f t="shared" si="8"/>
        <v>0</v>
      </c>
      <c r="BJ169" s="17" t="s">
        <v>74</v>
      </c>
      <c r="BK169" s="104" t="str">
        <f t="shared" si="9"/>
        <v/>
      </c>
      <c r="BL169" s="17" t="s">
        <v>162</v>
      </c>
      <c r="BM169" s="54" t="s">
        <v>365</v>
      </c>
    </row>
    <row r="170" spans="2:65" s="1" customFormat="1" ht="27.95" customHeight="1" x14ac:dyDescent="0.2">
      <c r="B170" s="19"/>
      <c r="C170" s="156" t="s">
        <v>366</v>
      </c>
      <c r="D170" s="156" t="s">
        <v>75</v>
      </c>
      <c r="E170" s="157" t="s">
        <v>367</v>
      </c>
      <c r="F170" s="158" t="s">
        <v>368</v>
      </c>
      <c r="G170" s="159" t="s">
        <v>219</v>
      </c>
      <c r="H170" s="160">
        <v>10</v>
      </c>
      <c r="I170" s="103"/>
      <c r="J170" s="161" t="str">
        <f t="shared" si="0"/>
        <v/>
      </c>
      <c r="K170" s="162" t="s">
        <v>220</v>
      </c>
      <c r="L170" s="19"/>
      <c r="M170" s="50"/>
      <c r="N170" s="51" t="s">
        <v>31</v>
      </c>
      <c r="O170" s="52">
        <v>0</v>
      </c>
      <c r="P170" s="52">
        <f t="shared" si="1"/>
        <v>0</v>
      </c>
      <c r="Q170" s="52">
        <v>0.01</v>
      </c>
      <c r="R170" s="52">
        <f t="shared" si="2"/>
        <v>0.1</v>
      </c>
      <c r="S170" s="52">
        <v>0</v>
      </c>
      <c r="T170" s="53">
        <f t="shared" si="3"/>
        <v>0</v>
      </c>
      <c r="AR170" s="54" t="s">
        <v>162</v>
      </c>
      <c r="AT170" s="54" t="s">
        <v>75</v>
      </c>
      <c r="AU170" s="54" t="s">
        <v>2</v>
      </c>
      <c r="AY170" s="17" t="s">
        <v>71</v>
      </c>
      <c r="BE170" s="104" t="str">
        <f t="shared" si="4"/>
        <v/>
      </c>
      <c r="BF170" s="104">
        <f t="shared" si="5"/>
        <v>0</v>
      </c>
      <c r="BG170" s="104">
        <f t="shared" si="6"/>
        <v>0</v>
      </c>
      <c r="BH170" s="104">
        <f t="shared" si="7"/>
        <v>0</v>
      </c>
      <c r="BI170" s="104">
        <f t="shared" si="8"/>
        <v>0</v>
      </c>
      <c r="BJ170" s="17" t="s">
        <v>74</v>
      </c>
      <c r="BK170" s="104" t="str">
        <f t="shared" si="9"/>
        <v/>
      </c>
      <c r="BL170" s="17" t="s">
        <v>162</v>
      </c>
      <c r="BM170" s="54" t="s">
        <v>369</v>
      </c>
    </row>
    <row r="171" spans="2:65" s="1" customFormat="1" ht="16.5" customHeight="1" x14ac:dyDescent="0.2">
      <c r="B171" s="19"/>
      <c r="C171" s="156" t="s">
        <v>370</v>
      </c>
      <c r="D171" s="156" t="s">
        <v>75</v>
      </c>
      <c r="E171" s="157" t="s">
        <v>371</v>
      </c>
      <c r="F171" s="158" t="s">
        <v>372</v>
      </c>
      <c r="G171" s="159" t="s">
        <v>219</v>
      </c>
      <c r="H171" s="160">
        <v>4</v>
      </c>
      <c r="I171" s="103"/>
      <c r="J171" s="161" t="str">
        <f t="shared" si="0"/>
        <v/>
      </c>
      <c r="K171" s="162" t="s">
        <v>220</v>
      </c>
      <c r="L171" s="19"/>
      <c r="M171" s="50"/>
      <c r="N171" s="51" t="s">
        <v>31</v>
      </c>
      <c r="O171" s="52">
        <v>0</v>
      </c>
      <c r="P171" s="52">
        <f t="shared" si="1"/>
        <v>0</v>
      </c>
      <c r="Q171" s="52">
        <v>0.01</v>
      </c>
      <c r="R171" s="52">
        <f t="shared" si="2"/>
        <v>0.04</v>
      </c>
      <c r="S171" s="52">
        <v>0</v>
      </c>
      <c r="T171" s="53">
        <f t="shared" si="3"/>
        <v>0</v>
      </c>
      <c r="AR171" s="54" t="s">
        <v>162</v>
      </c>
      <c r="AT171" s="54" t="s">
        <v>75</v>
      </c>
      <c r="AU171" s="54" t="s">
        <v>2</v>
      </c>
      <c r="AY171" s="17" t="s">
        <v>71</v>
      </c>
      <c r="BE171" s="104" t="str">
        <f t="shared" si="4"/>
        <v/>
      </c>
      <c r="BF171" s="104">
        <f t="shared" si="5"/>
        <v>0</v>
      </c>
      <c r="BG171" s="104">
        <f t="shared" si="6"/>
        <v>0</v>
      </c>
      <c r="BH171" s="104">
        <f t="shared" si="7"/>
        <v>0</v>
      </c>
      <c r="BI171" s="104">
        <f t="shared" si="8"/>
        <v>0</v>
      </c>
      <c r="BJ171" s="17" t="s">
        <v>74</v>
      </c>
      <c r="BK171" s="104" t="str">
        <f t="shared" si="9"/>
        <v/>
      </c>
      <c r="BL171" s="17" t="s">
        <v>162</v>
      </c>
      <c r="BM171" s="54" t="s">
        <v>373</v>
      </c>
    </row>
    <row r="172" spans="2:65" s="1" customFormat="1" ht="16.5" customHeight="1" x14ac:dyDescent="0.2">
      <c r="B172" s="19"/>
      <c r="C172" s="156" t="s">
        <v>374</v>
      </c>
      <c r="D172" s="156" t="s">
        <v>75</v>
      </c>
      <c r="E172" s="157" t="s">
        <v>375</v>
      </c>
      <c r="F172" s="158" t="s">
        <v>376</v>
      </c>
      <c r="G172" s="159" t="s">
        <v>219</v>
      </c>
      <c r="H172" s="160">
        <v>4</v>
      </c>
      <c r="I172" s="103"/>
      <c r="J172" s="161" t="str">
        <f t="shared" si="0"/>
        <v/>
      </c>
      <c r="K172" s="162" t="s">
        <v>220</v>
      </c>
      <c r="L172" s="19"/>
      <c r="M172" s="50"/>
      <c r="N172" s="51" t="s">
        <v>31</v>
      </c>
      <c r="O172" s="52">
        <v>0</v>
      </c>
      <c r="P172" s="52">
        <f t="shared" si="1"/>
        <v>0</v>
      </c>
      <c r="Q172" s="52">
        <v>0.01</v>
      </c>
      <c r="R172" s="52">
        <f t="shared" si="2"/>
        <v>0.04</v>
      </c>
      <c r="S172" s="52">
        <v>0</v>
      </c>
      <c r="T172" s="53">
        <f t="shared" si="3"/>
        <v>0</v>
      </c>
      <c r="AR172" s="54" t="s">
        <v>162</v>
      </c>
      <c r="AT172" s="54" t="s">
        <v>75</v>
      </c>
      <c r="AU172" s="54" t="s">
        <v>2</v>
      </c>
      <c r="AY172" s="17" t="s">
        <v>71</v>
      </c>
      <c r="BE172" s="104" t="str">
        <f t="shared" si="4"/>
        <v/>
      </c>
      <c r="BF172" s="104">
        <f t="shared" si="5"/>
        <v>0</v>
      </c>
      <c r="BG172" s="104">
        <f t="shared" si="6"/>
        <v>0</v>
      </c>
      <c r="BH172" s="104">
        <f t="shared" si="7"/>
        <v>0</v>
      </c>
      <c r="BI172" s="104">
        <f t="shared" si="8"/>
        <v>0</v>
      </c>
      <c r="BJ172" s="17" t="s">
        <v>74</v>
      </c>
      <c r="BK172" s="104" t="str">
        <f t="shared" si="9"/>
        <v/>
      </c>
      <c r="BL172" s="17" t="s">
        <v>162</v>
      </c>
      <c r="BM172" s="54" t="s">
        <v>377</v>
      </c>
    </row>
    <row r="173" spans="2:65" s="1" customFormat="1" ht="16.5" customHeight="1" x14ac:dyDescent="0.2">
      <c r="B173" s="19"/>
      <c r="C173" s="156" t="s">
        <v>378</v>
      </c>
      <c r="D173" s="156" t="s">
        <v>75</v>
      </c>
      <c r="E173" s="157" t="s">
        <v>379</v>
      </c>
      <c r="F173" s="158" t="s">
        <v>380</v>
      </c>
      <c r="G173" s="159" t="s">
        <v>219</v>
      </c>
      <c r="H173" s="160">
        <v>5</v>
      </c>
      <c r="I173" s="103"/>
      <c r="J173" s="161" t="str">
        <f t="shared" si="0"/>
        <v/>
      </c>
      <c r="K173" s="162" t="s">
        <v>220</v>
      </c>
      <c r="L173" s="19"/>
      <c r="M173" s="50"/>
      <c r="N173" s="51" t="s">
        <v>31</v>
      </c>
      <c r="O173" s="52">
        <v>0</v>
      </c>
      <c r="P173" s="52">
        <f t="shared" si="1"/>
        <v>0</v>
      </c>
      <c r="Q173" s="52">
        <v>0.01</v>
      </c>
      <c r="R173" s="52">
        <f t="shared" si="2"/>
        <v>0.05</v>
      </c>
      <c r="S173" s="52">
        <v>0</v>
      </c>
      <c r="T173" s="53">
        <f t="shared" si="3"/>
        <v>0</v>
      </c>
      <c r="AR173" s="54" t="s">
        <v>162</v>
      </c>
      <c r="AT173" s="54" t="s">
        <v>75</v>
      </c>
      <c r="AU173" s="54" t="s">
        <v>2</v>
      </c>
      <c r="AY173" s="17" t="s">
        <v>71</v>
      </c>
      <c r="BE173" s="104" t="str">
        <f t="shared" si="4"/>
        <v/>
      </c>
      <c r="BF173" s="104">
        <f t="shared" si="5"/>
        <v>0</v>
      </c>
      <c r="BG173" s="104">
        <f t="shared" si="6"/>
        <v>0</v>
      </c>
      <c r="BH173" s="104">
        <f t="shared" si="7"/>
        <v>0</v>
      </c>
      <c r="BI173" s="104">
        <f t="shared" si="8"/>
        <v>0</v>
      </c>
      <c r="BJ173" s="17" t="s">
        <v>74</v>
      </c>
      <c r="BK173" s="104" t="str">
        <f t="shared" si="9"/>
        <v/>
      </c>
      <c r="BL173" s="17" t="s">
        <v>162</v>
      </c>
      <c r="BM173" s="54" t="s">
        <v>381</v>
      </c>
    </row>
    <row r="174" spans="2:65" s="1" customFormat="1" ht="16.5" customHeight="1" x14ac:dyDescent="0.2">
      <c r="B174" s="19"/>
      <c r="C174" s="156" t="s">
        <v>309</v>
      </c>
      <c r="D174" s="156" t="s">
        <v>75</v>
      </c>
      <c r="E174" s="157" t="s">
        <v>382</v>
      </c>
      <c r="F174" s="158" t="s">
        <v>383</v>
      </c>
      <c r="G174" s="159" t="s">
        <v>219</v>
      </c>
      <c r="H174" s="160">
        <v>5</v>
      </c>
      <c r="I174" s="103"/>
      <c r="J174" s="161" t="str">
        <f t="shared" si="0"/>
        <v/>
      </c>
      <c r="K174" s="162" t="s">
        <v>220</v>
      </c>
      <c r="L174" s="19"/>
      <c r="M174" s="50"/>
      <c r="N174" s="51" t="s">
        <v>31</v>
      </c>
      <c r="O174" s="52">
        <v>0</v>
      </c>
      <c r="P174" s="52">
        <f t="shared" si="1"/>
        <v>0</v>
      </c>
      <c r="Q174" s="52">
        <v>0.01</v>
      </c>
      <c r="R174" s="52">
        <f t="shared" si="2"/>
        <v>0.05</v>
      </c>
      <c r="S174" s="52">
        <v>0</v>
      </c>
      <c r="T174" s="53">
        <f t="shared" si="3"/>
        <v>0</v>
      </c>
      <c r="AR174" s="54" t="s">
        <v>162</v>
      </c>
      <c r="AT174" s="54" t="s">
        <v>75</v>
      </c>
      <c r="AU174" s="54" t="s">
        <v>2</v>
      </c>
      <c r="AY174" s="17" t="s">
        <v>71</v>
      </c>
      <c r="BE174" s="104" t="str">
        <f t="shared" si="4"/>
        <v/>
      </c>
      <c r="BF174" s="104">
        <f t="shared" si="5"/>
        <v>0</v>
      </c>
      <c r="BG174" s="104">
        <f t="shared" si="6"/>
        <v>0</v>
      </c>
      <c r="BH174" s="104">
        <f t="shared" si="7"/>
        <v>0</v>
      </c>
      <c r="BI174" s="104">
        <f t="shared" si="8"/>
        <v>0</v>
      </c>
      <c r="BJ174" s="17" t="s">
        <v>74</v>
      </c>
      <c r="BK174" s="104" t="str">
        <f t="shared" si="9"/>
        <v/>
      </c>
      <c r="BL174" s="17" t="s">
        <v>162</v>
      </c>
      <c r="BM174" s="54" t="s">
        <v>384</v>
      </c>
    </row>
    <row r="175" spans="2:65" s="1" customFormat="1" ht="24.2" customHeight="1" x14ac:dyDescent="0.2">
      <c r="B175" s="19"/>
      <c r="C175" s="156" t="s">
        <v>385</v>
      </c>
      <c r="D175" s="156" t="s">
        <v>75</v>
      </c>
      <c r="E175" s="157" t="s">
        <v>386</v>
      </c>
      <c r="F175" s="158" t="s">
        <v>387</v>
      </c>
      <c r="G175" s="159" t="s">
        <v>219</v>
      </c>
      <c r="H175" s="160">
        <v>1</v>
      </c>
      <c r="I175" s="103"/>
      <c r="J175" s="161" t="str">
        <f t="shared" si="0"/>
        <v/>
      </c>
      <c r="K175" s="162" t="s">
        <v>79</v>
      </c>
      <c r="L175" s="19"/>
      <c r="M175" s="50"/>
      <c r="N175" s="51" t="s">
        <v>31</v>
      </c>
      <c r="O175" s="52">
        <v>0.621</v>
      </c>
      <c r="P175" s="52">
        <f t="shared" si="1"/>
        <v>0.621</v>
      </c>
      <c r="Q175" s="52">
        <v>0</v>
      </c>
      <c r="R175" s="52">
        <f t="shared" si="2"/>
        <v>0</v>
      </c>
      <c r="S175" s="52">
        <v>0</v>
      </c>
      <c r="T175" s="53">
        <f t="shared" si="3"/>
        <v>0</v>
      </c>
      <c r="AR175" s="54" t="s">
        <v>162</v>
      </c>
      <c r="AT175" s="54" t="s">
        <v>75</v>
      </c>
      <c r="AU175" s="54" t="s">
        <v>2</v>
      </c>
      <c r="AY175" s="17" t="s">
        <v>71</v>
      </c>
      <c r="BE175" s="104" t="str">
        <f t="shared" si="4"/>
        <v/>
      </c>
      <c r="BF175" s="104">
        <f t="shared" si="5"/>
        <v>0</v>
      </c>
      <c r="BG175" s="104">
        <f t="shared" si="6"/>
        <v>0</v>
      </c>
      <c r="BH175" s="104">
        <f t="shared" si="7"/>
        <v>0</v>
      </c>
      <c r="BI175" s="104">
        <f t="shared" si="8"/>
        <v>0</v>
      </c>
      <c r="BJ175" s="17" t="s">
        <v>74</v>
      </c>
      <c r="BK175" s="104" t="str">
        <f t="shared" si="9"/>
        <v/>
      </c>
      <c r="BL175" s="17" t="s">
        <v>162</v>
      </c>
      <c r="BM175" s="54" t="s">
        <v>388</v>
      </c>
    </row>
    <row r="176" spans="2:65" s="1" customFormat="1" ht="9.9499999999999993" customHeight="1" x14ac:dyDescent="0.2">
      <c r="B176" s="19"/>
      <c r="D176" s="163" t="s">
        <v>82</v>
      </c>
      <c r="F176" s="164" t="s">
        <v>389</v>
      </c>
      <c r="I176" s="165"/>
      <c r="J176" s="82"/>
      <c r="L176" s="19"/>
      <c r="M176" s="55"/>
      <c r="T176" s="24"/>
      <c r="AT176" s="17" t="s">
        <v>82</v>
      </c>
      <c r="AU176" s="17" t="s">
        <v>2</v>
      </c>
      <c r="BE176" s="82"/>
      <c r="BF176" s="82"/>
      <c r="BG176" s="82"/>
      <c r="BH176" s="82"/>
      <c r="BI176" s="82"/>
      <c r="BK176" s="82"/>
    </row>
    <row r="177" spans="2:65" s="1" customFormat="1" ht="16.5" customHeight="1" x14ac:dyDescent="0.2">
      <c r="B177" s="19"/>
      <c r="C177" s="195" t="s">
        <v>390</v>
      </c>
      <c r="D177" s="195" t="s">
        <v>306</v>
      </c>
      <c r="E177" s="196" t="s">
        <v>391</v>
      </c>
      <c r="F177" s="197" t="s">
        <v>392</v>
      </c>
      <c r="G177" s="198" t="s">
        <v>219</v>
      </c>
      <c r="H177" s="199">
        <v>1</v>
      </c>
      <c r="I177" s="105"/>
      <c r="J177" s="200" t="str">
        <f>IF(OR(I177="",H177=""),"",ROUND(I177*H177,2))</f>
        <v/>
      </c>
      <c r="K177" s="201" t="s">
        <v>220</v>
      </c>
      <c r="L177" s="68"/>
      <c r="M177" s="69"/>
      <c r="N177" s="70" t="s">
        <v>31</v>
      </c>
      <c r="O177" s="52">
        <v>0</v>
      </c>
      <c r="P177" s="52">
        <f>O177*H177</f>
        <v>0</v>
      </c>
      <c r="Q177" s="52">
        <v>0.02</v>
      </c>
      <c r="R177" s="52">
        <f>Q177*H177</f>
        <v>0.02</v>
      </c>
      <c r="S177" s="52">
        <v>0</v>
      </c>
      <c r="T177" s="53">
        <f>S177*H177</f>
        <v>0</v>
      </c>
      <c r="AR177" s="54" t="s">
        <v>309</v>
      </c>
      <c r="AT177" s="54" t="s">
        <v>306</v>
      </c>
      <c r="AU177" s="54" t="s">
        <v>2</v>
      </c>
      <c r="AY177" s="17" t="s">
        <v>71</v>
      </c>
      <c r="BE177" s="104" t="str">
        <f>IF(N177="základní",J177,0)</f>
        <v/>
      </c>
      <c r="BF177" s="104">
        <f>IF(N177="snížená",J177,0)</f>
        <v>0</v>
      </c>
      <c r="BG177" s="104">
        <f>IF(N177="zákl. přenesená",J177,0)</f>
        <v>0</v>
      </c>
      <c r="BH177" s="104">
        <f>IF(N177="sníž. přenesená",J177,0)</f>
        <v>0</v>
      </c>
      <c r="BI177" s="104">
        <f>IF(N177="nulová",J177,0)</f>
        <v>0</v>
      </c>
      <c r="BJ177" s="17" t="s">
        <v>74</v>
      </c>
      <c r="BK177" s="104" t="str">
        <f>IF(OR(I177="",H177=""),"",ROUND(I177*H177,2))</f>
        <v/>
      </c>
      <c r="BL177" s="17" t="s">
        <v>162</v>
      </c>
      <c r="BM177" s="54" t="s">
        <v>393</v>
      </c>
    </row>
    <row r="178" spans="2:65" s="1" customFormat="1" ht="33" customHeight="1" x14ac:dyDescent="0.2">
      <c r="B178" s="19"/>
      <c r="C178" s="156" t="s">
        <v>394</v>
      </c>
      <c r="D178" s="156" t="s">
        <v>75</v>
      </c>
      <c r="E178" s="157" t="s">
        <v>395</v>
      </c>
      <c r="F178" s="158" t="s">
        <v>396</v>
      </c>
      <c r="G178" s="159" t="s">
        <v>219</v>
      </c>
      <c r="H178" s="160">
        <v>19</v>
      </c>
      <c r="I178" s="103"/>
      <c r="J178" s="161" t="str">
        <f>IF(OR(I178="",H178=""),"",ROUND(I178*H178,2))</f>
        <v/>
      </c>
      <c r="K178" s="162" t="s">
        <v>79</v>
      </c>
      <c r="L178" s="19"/>
      <c r="M178" s="50"/>
      <c r="N178" s="51" t="s">
        <v>31</v>
      </c>
      <c r="O178" s="52">
        <v>0.42299999999999999</v>
      </c>
      <c r="P178" s="52">
        <f>O178*H178</f>
        <v>8.036999999999999</v>
      </c>
      <c r="Q178" s="52">
        <v>0</v>
      </c>
      <c r="R178" s="52">
        <f>Q178*H178</f>
        <v>0</v>
      </c>
      <c r="S178" s="52">
        <v>0</v>
      </c>
      <c r="T178" s="53">
        <f>S178*H178</f>
        <v>0</v>
      </c>
      <c r="AR178" s="54" t="s">
        <v>162</v>
      </c>
      <c r="AT178" s="54" t="s">
        <v>75</v>
      </c>
      <c r="AU178" s="54" t="s">
        <v>2</v>
      </c>
      <c r="AY178" s="17" t="s">
        <v>71</v>
      </c>
      <c r="BE178" s="104" t="str">
        <f>IF(N178="základní",J178,0)</f>
        <v/>
      </c>
      <c r="BF178" s="104">
        <f>IF(N178="snížená",J178,0)</f>
        <v>0</v>
      </c>
      <c r="BG178" s="104">
        <f>IF(N178="zákl. přenesená",J178,0)</f>
        <v>0</v>
      </c>
      <c r="BH178" s="104">
        <f>IF(N178="sníž. přenesená",J178,0)</f>
        <v>0</v>
      </c>
      <c r="BI178" s="104">
        <f>IF(N178="nulová",J178,0)</f>
        <v>0</v>
      </c>
      <c r="BJ178" s="17" t="s">
        <v>74</v>
      </c>
      <c r="BK178" s="104" t="str">
        <f>IF(OR(I178="",H178=""),"",ROUND(I178*H178,2))</f>
        <v/>
      </c>
      <c r="BL178" s="17" t="s">
        <v>162</v>
      </c>
      <c r="BM178" s="54" t="s">
        <v>397</v>
      </c>
    </row>
    <row r="179" spans="2:65" s="1" customFormat="1" ht="9.9499999999999993" customHeight="1" x14ac:dyDescent="0.2">
      <c r="B179" s="19"/>
      <c r="D179" s="163" t="s">
        <v>82</v>
      </c>
      <c r="F179" s="164" t="s">
        <v>398</v>
      </c>
      <c r="I179" s="165"/>
      <c r="J179" s="82"/>
      <c r="L179" s="19"/>
      <c r="M179" s="55"/>
      <c r="T179" s="24"/>
      <c r="AT179" s="17" t="s">
        <v>82</v>
      </c>
      <c r="AU179" s="17" t="s">
        <v>2</v>
      </c>
      <c r="BE179" s="82"/>
      <c r="BF179" s="82"/>
      <c r="BG179" s="82"/>
      <c r="BH179" s="82"/>
      <c r="BI179" s="82"/>
      <c r="BK179" s="82"/>
    </row>
    <row r="180" spans="2:65" s="1" customFormat="1" ht="21.75" customHeight="1" x14ac:dyDescent="0.2">
      <c r="B180" s="19"/>
      <c r="C180" s="195" t="s">
        <v>399</v>
      </c>
      <c r="D180" s="195" t="s">
        <v>306</v>
      </c>
      <c r="E180" s="196" t="s">
        <v>400</v>
      </c>
      <c r="F180" s="197" t="s">
        <v>401</v>
      </c>
      <c r="G180" s="198" t="s">
        <v>219</v>
      </c>
      <c r="H180" s="199">
        <v>12</v>
      </c>
      <c r="I180" s="105"/>
      <c r="J180" s="200" t="str">
        <f>IF(OR(I180="",H180=""),"",ROUND(I180*H180,2))</f>
        <v/>
      </c>
      <c r="K180" s="201" t="s">
        <v>79</v>
      </c>
      <c r="L180" s="68"/>
      <c r="M180" s="69"/>
      <c r="N180" s="70" t="s">
        <v>31</v>
      </c>
      <c r="O180" s="52">
        <v>0</v>
      </c>
      <c r="P180" s="52">
        <f>O180*H180</f>
        <v>0</v>
      </c>
      <c r="Q180" s="52">
        <v>5.0000000000000001E-4</v>
      </c>
      <c r="R180" s="52">
        <f>Q180*H180</f>
        <v>6.0000000000000001E-3</v>
      </c>
      <c r="S180" s="52">
        <v>0</v>
      </c>
      <c r="T180" s="53">
        <f>S180*H180</f>
        <v>0</v>
      </c>
      <c r="AR180" s="54" t="s">
        <v>309</v>
      </c>
      <c r="AT180" s="54" t="s">
        <v>306</v>
      </c>
      <c r="AU180" s="54" t="s">
        <v>2</v>
      </c>
      <c r="AY180" s="17" t="s">
        <v>71</v>
      </c>
      <c r="BE180" s="104" t="str">
        <f>IF(N180="základní",J180,0)</f>
        <v/>
      </c>
      <c r="BF180" s="104">
        <f>IF(N180="snížená",J180,0)</f>
        <v>0</v>
      </c>
      <c r="BG180" s="104">
        <f>IF(N180="zákl. přenesená",J180,0)</f>
        <v>0</v>
      </c>
      <c r="BH180" s="104">
        <f>IF(N180="sníž. přenesená",J180,0)</f>
        <v>0</v>
      </c>
      <c r="BI180" s="104">
        <f>IF(N180="nulová",J180,0)</f>
        <v>0</v>
      </c>
      <c r="BJ180" s="17" t="s">
        <v>74</v>
      </c>
      <c r="BK180" s="104" t="str">
        <f>IF(OR(I180="",H180=""),"",ROUND(I180*H180,2))</f>
        <v/>
      </c>
      <c r="BL180" s="17" t="s">
        <v>162</v>
      </c>
      <c r="BM180" s="54" t="s">
        <v>402</v>
      </c>
    </row>
    <row r="181" spans="2:65" s="13" customFormat="1" ht="9.9499999999999993" customHeight="1" x14ac:dyDescent="0.2">
      <c r="B181" s="60"/>
      <c r="D181" s="188" t="s">
        <v>246</v>
      </c>
      <c r="E181" s="61"/>
      <c r="F181" s="191" t="s">
        <v>136</v>
      </c>
      <c r="H181" s="192">
        <v>12</v>
      </c>
      <c r="I181" s="165"/>
      <c r="J181" s="82"/>
      <c r="L181" s="60"/>
      <c r="M181" s="62"/>
      <c r="T181" s="63"/>
      <c r="AT181" s="61" t="s">
        <v>246</v>
      </c>
      <c r="AU181" s="61" t="s">
        <v>2</v>
      </c>
      <c r="AV181" s="13" t="s">
        <v>2</v>
      </c>
      <c r="AW181" s="13" t="s">
        <v>179</v>
      </c>
      <c r="AX181" s="13" t="s">
        <v>74</v>
      </c>
      <c r="AY181" s="61" t="s">
        <v>71</v>
      </c>
      <c r="BE181" s="82"/>
      <c r="BF181" s="82"/>
      <c r="BG181" s="82"/>
      <c r="BH181" s="82"/>
      <c r="BI181" s="82"/>
      <c r="BK181" s="82"/>
    </row>
    <row r="182" spans="2:65" s="1" customFormat="1" ht="21.75" customHeight="1" x14ac:dyDescent="0.2">
      <c r="B182" s="19"/>
      <c r="C182" s="195" t="s">
        <v>403</v>
      </c>
      <c r="D182" s="195" t="s">
        <v>306</v>
      </c>
      <c r="E182" s="196" t="s">
        <v>404</v>
      </c>
      <c r="F182" s="197" t="s">
        <v>405</v>
      </c>
      <c r="G182" s="198" t="s">
        <v>219</v>
      </c>
      <c r="H182" s="199">
        <v>2</v>
      </c>
      <c r="I182" s="105"/>
      <c r="J182" s="200" t="str">
        <f>IF(OR(I182="",H182=""),"",ROUND(I182*H182,2))</f>
        <v/>
      </c>
      <c r="K182" s="201" t="s">
        <v>79</v>
      </c>
      <c r="L182" s="68"/>
      <c r="M182" s="69"/>
      <c r="N182" s="70" t="s">
        <v>31</v>
      </c>
      <c r="O182" s="52">
        <v>0</v>
      </c>
      <c r="P182" s="52">
        <f>O182*H182</f>
        <v>0</v>
      </c>
      <c r="Q182" s="52">
        <v>8.0000000000000004E-4</v>
      </c>
      <c r="R182" s="52">
        <f>Q182*H182</f>
        <v>1.6000000000000001E-3</v>
      </c>
      <c r="S182" s="52">
        <v>0</v>
      </c>
      <c r="T182" s="53">
        <f>S182*H182</f>
        <v>0</v>
      </c>
      <c r="AR182" s="54" t="s">
        <v>309</v>
      </c>
      <c r="AT182" s="54" t="s">
        <v>306</v>
      </c>
      <c r="AU182" s="54" t="s">
        <v>2</v>
      </c>
      <c r="AY182" s="17" t="s">
        <v>71</v>
      </c>
      <c r="BE182" s="104" t="str">
        <f>IF(N182="základní",J182,0)</f>
        <v/>
      </c>
      <c r="BF182" s="104">
        <f>IF(N182="snížená",J182,0)</f>
        <v>0</v>
      </c>
      <c r="BG182" s="104">
        <f>IF(N182="zákl. přenesená",J182,0)</f>
        <v>0</v>
      </c>
      <c r="BH182" s="104">
        <f>IF(N182="sníž. přenesená",J182,0)</f>
        <v>0</v>
      </c>
      <c r="BI182" s="104">
        <f>IF(N182="nulová",J182,0)</f>
        <v>0</v>
      </c>
      <c r="BJ182" s="17" t="s">
        <v>74</v>
      </c>
      <c r="BK182" s="104" t="str">
        <f>IF(OR(I182="",H182=""),"",ROUND(I182*H182,2))</f>
        <v/>
      </c>
      <c r="BL182" s="17" t="s">
        <v>162</v>
      </c>
      <c r="BM182" s="54" t="s">
        <v>406</v>
      </c>
    </row>
    <row r="183" spans="2:65" s="13" customFormat="1" ht="9.9499999999999993" customHeight="1" x14ac:dyDescent="0.2">
      <c r="B183" s="60"/>
      <c r="D183" s="188" t="s">
        <v>246</v>
      </c>
      <c r="E183" s="61"/>
      <c r="F183" s="191" t="s">
        <v>2</v>
      </c>
      <c r="H183" s="192">
        <v>2</v>
      </c>
      <c r="I183" s="165"/>
      <c r="J183" s="82"/>
      <c r="L183" s="60"/>
      <c r="M183" s="62"/>
      <c r="T183" s="63"/>
      <c r="AT183" s="61" t="s">
        <v>246</v>
      </c>
      <c r="AU183" s="61" t="s">
        <v>2</v>
      </c>
      <c r="AV183" s="13" t="s">
        <v>2</v>
      </c>
      <c r="AW183" s="13" t="s">
        <v>179</v>
      </c>
      <c r="AX183" s="13" t="s">
        <v>74</v>
      </c>
      <c r="AY183" s="61" t="s">
        <v>71</v>
      </c>
      <c r="BE183" s="82"/>
      <c r="BF183" s="82"/>
      <c r="BG183" s="82"/>
      <c r="BH183" s="82"/>
      <c r="BI183" s="82"/>
      <c r="BK183" s="82"/>
    </row>
    <row r="184" spans="2:65" s="1" customFormat="1" ht="21.75" customHeight="1" x14ac:dyDescent="0.2">
      <c r="B184" s="19"/>
      <c r="C184" s="195" t="s">
        <v>407</v>
      </c>
      <c r="D184" s="195" t="s">
        <v>306</v>
      </c>
      <c r="E184" s="196" t="s">
        <v>408</v>
      </c>
      <c r="F184" s="197" t="s">
        <v>409</v>
      </c>
      <c r="G184" s="198" t="s">
        <v>219</v>
      </c>
      <c r="H184" s="199">
        <v>3</v>
      </c>
      <c r="I184" s="105"/>
      <c r="J184" s="200" t="str">
        <f>IF(OR(I184="",H184=""),"",ROUND(I184*H184,2))</f>
        <v/>
      </c>
      <c r="K184" s="201" t="s">
        <v>79</v>
      </c>
      <c r="L184" s="68"/>
      <c r="M184" s="69"/>
      <c r="N184" s="70" t="s">
        <v>31</v>
      </c>
      <c r="O184" s="52">
        <v>0</v>
      </c>
      <c r="P184" s="52">
        <f>O184*H184</f>
        <v>0</v>
      </c>
      <c r="Q184" s="52">
        <v>5.0000000000000001E-4</v>
      </c>
      <c r="R184" s="52">
        <f>Q184*H184</f>
        <v>1.5E-3</v>
      </c>
      <c r="S184" s="52">
        <v>0</v>
      </c>
      <c r="T184" s="53">
        <f>S184*H184</f>
        <v>0</v>
      </c>
      <c r="AR184" s="54" t="s">
        <v>309</v>
      </c>
      <c r="AT184" s="54" t="s">
        <v>306</v>
      </c>
      <c r="AU184" s="54" t="s">
        <v>2</v>
      </c>
      <c r="AY184" s="17" t="s">
        <v>71</v>
      </c>
      <c r="BE184" s="104" t="str">
        <f>IF(N184="základní",J184,0)</f>
        <v/>
      </c>
      <c r="BF184" s="104">
        <f>IF(N184="snížená",J184,0)</f>
        <v>0</v>
      </c>
      <c r="BG184" s="104">
        <f>IF(N184="zákl. přenesená",J184,0)</f>
        <v>0</v>
      </c>
      <c r="BH184" s="104">
        <f>IF(N184="sníž. přenesená",J184,0)</f>
        <v>0</v>
      </c>
      <c r="BI184" s="104">
        <f>IF(N184="nulová",J184,0)</f>
        <v>0</v>
      </c>
      <c r="BJ184" s="17" t="s">
        <v>74</v>
      </c>
      <c r="BK184" s="104" t="str">
        <f>IF(OR(I184="",H184=""),"",ROUND(I184*H184,2))</f>
        <v/>
      </c>
      <c r="BL184" s="17" t="s">
        <v>162</v>
      </c>
      <c r="BM184" s="54" t="s">
        <v>410</v>
      </c>
    </row>
    <row r="185" spans="2:65" s="13" customFormat="1" ht="9.9499999999999993" customHeight="1" x14ac:dyDescent="0.2">
      <c r="B185" s="60"/>
      <c r="D185" s="188" t="s">
        <v>246</v>
      </c>
      <c r="E185" s="61"/>
      <c r="F185" s="191" t="s">
        <v>90</v>
      </c>
      <c r="H185" s="192">
        <v>3</v>
      </c>
      <c r="I185" s="165"/>
      <c r="J185" s="82"/>
      <c r="L185" s="60"/>
      <c r="M185" s="62"/>
      <c r="T185" s="63"/>
      <c r="AT185" s="61" t="s">
        <v>246</v>
      </c>
      <c r="AU185" s="61" t="s">
        <v>2</v>
      </c>
      <c r="AV185" s="13" t="s">
        <v>2</v>
      </c>
      <c r="AW185" s="13" t="s">
        <v>179</v>
      </c>
      <c r="AX185" s="13" t="s">
        <v>74</v>
      </c>
      <c r="AY185" s="61" t="s">
        <v>71</v>
      </c>
      <c r="BE185" s="82"/>
      <c r="BF185" s="82"/>
      <c r="BG185" s="82"/>
      <c r="BH185" s="82"/>
      <c r="BI185" s="82"/>
      <c r="BK185" s="82"/>
    </row>
    <row r="186" spans="2:65" s="1" customFormat="1" ht="21.75" customHeight="1" x14ac:dyDescent="0.2">
      <c r="B186" s="19"/>
      <c r="C186" s="195" t="s">
        <v>411</v>
      </c>
      <c r="D186" s="195" t="s">
        <v>306</v>
      </c>
      <c r="E186" s="196" t="s">
        <v>412</v>
      </c>
      <c r="F186" s="197" t="s">
        <v>413</v>
      </c>
      <c r="G186" s="198" t="s">
        <v>219</v>
      </c>
      <c r="H186" s="199">
        <v>2</v>
      </c>
      <c r="I186" s="105"/>
      <c r="J186" s="200" t="str">
        <f>IF(OR(I186="",H186=""),"",ROUND(I186*H186,2))</f>
        <v/>
      </c>
      <c r="K186" s="201" t="s">
        <v>79</v>
      </c>
      <c r="L186" s="68"/>
      <c r="M186" s="69"/>
      <c r="N186" s="70" t="s">
        <v>31</v>
      </c>
      <c r="O186" s="52">
        <v>0</v>
      </c>
      <c r="P186" s="52">
        <f>O186*H186</f>
        <v>0</v>
      </c>
      <c r="Q186" s="52">
        <v>8.0000000000000004E-4</v>
      </c>
      <c r="R186" s="52">
        <f>Q186*H186</f>
        <v>1.6000000000000001E-3</v>
      </c>
      <c r="S186" s="52">
        <v>0</v>
      </c>
      <c r="T186" s="53">
        <f>S186*H186</f>
        <v>0</v>
      </c>
      <c r="AR186" s="54" t="s">
        <v>309</v>
      </c>
      <c r="AT186" s="54" t="s">
        <v>306</v>
      </c>
      <c r="AU186" s="54" t="s">
        <v>2</v>
      </c>
      <c r="AY186" s="17" t="s">
        <v>71</v>
      </c>
      <c r="BE186" s="104" t="str">
        <f>IF(N186="základní",J186,0)</f>
        <v/>
      </c>
      <c r="BF186" s="104">
        <f>IF(N186="snížená",J186,0)</f>
        <v>0</v>
      </c>
      <c r="BG186" s="104">
        <f>IF(N186="zákl. přenesená",J186,0)</f>
        <v>0</v>
      </c>
      <c r="BH186" s="104">
        <f>IF(N186="sníž. přenesená",J186,0)</f>
        <v>0</v>
      </c>
      <c r="BI186" s="104">
        <f>IF(N186="nulová",J186,0)</f>
        <v>0</v>
      </c>
      <c r="BJ186" s="17" t="s">
        <v>74</v>
      </c>
      <c r="BK186" s="104" t="str">
        <f>IF(OR(I186="",H186=""),"",ROUND(I186*H186,2))</f>
        <v/>
      </c>
      <c r="BL186" s="17" t="s">
        <v>162</v>
      </c>
      <c r="BM186" s="54" t="s">
        <v>414</v>
      </c>
    </row>
    <row r="187" spans="2:65" s="13" customFormat="1" ht="9.9499999999999993" customHeight="1" x14ac:dyDescent="0.2">
      <c r="B187" s="60"/>
      <c r="D187" s="188" t="s">
        <v>246</v>
      </c>
      <c r="E187" s="61"/>
      <c r="F187" s="191" t="s">
        <v>2</v>
      </c>
      <c r="H187" s="192">
        <v>2</v>
      </c>
      <c r="I187" s="165"/>
      <c r="J187" s="82"/>
      <c r="L187" s="60"/>
      <c r="M187" s="62"/>
      <c r="T187" s="63"/>
      <c r="AT187" s="61" t="s">
        <v>246</v>
      </c>
      <c r="AU187" s="61" t="s">
        <v>2</v>
      </c>
      <c r="AV187" s="13" t="s">
        <v>2</v>
      </c>
      <c r="AW187" s="13" t="s">
        <v>179</v>
      </c>
      <c r="AX187" s="13" t="s">
        <v>74</v>
      </c>
      <c r="AY187" s="61" t="s">
        <v>71</v>
      </c>
      <c r="BE187" s="82"/>
      <c r="BF187" s="82"/>
      <c r="BG187" s="82"/>
      <c r="BH187" s="82"/>
      <c r="BI187" s="82"/>
      <c r="BK187" s="82"/>
    </row>
    <row r="188" spans="2:65" s="1" customFormat="1" ht="24.2" customHeight="1" x14ac:dyDescent="0.2">
      <c r="B188" s="19"/>
      <c r="C188" s="156" t="s">
        <v>415</v>
      </c>
      <c r="D188" s="156" t="s">
        <v>75</v>
      </c>
      <c r="E188" s="157" t="s">
        <v>416</v>
      </c>
      <c r="F188" s="158" t="s">
        <v>417</v>
      </c>
      <c r="G188" s="159" t="s">
        <v>219</v>
      </c>
      <c r="H188" s="160">
        <v>12</v>
      </c>
      <c r="I188" s="103"/>
      <c r="J188" s="161" t="str">
        <f>IF(OR(I188="",H188=""),"",ROUND(I188*H188,2))</f>
        <v/>
      </c>
      <c r="K188" s="162" t="s">
        <v>79</v>
      </c>
      <c r="L188" s="19"/>
      <c r="M188" s="50"/>
      <c r="N188" s="51" t="s">
        <v>31</v>
      </c>
      <c r="O188" s="52">
        <v>0.93</v>
      </c>
      <c r="P188" s="52">
        <f>O188*H188</f>
        <v>11.16</v>
      </c>
      <c r="Q188" s="52">
        <v>0</v>
      </c>
      <c r="R188" s="52">
        <f>Q188*H188</f>
        <v>0</v>
      </c>
      <c r="S188" s="52">
        <v>0</v>
      </c>
      <c r="T188" s="53">
        <f>S188*H188</f>
        <v>0</v>
      </c>
      <c r="AR188" s="54" t="s">
        <v>162</v>
      </c>
      <c r="AT188" s="54" t="s">
        <v>75</v>
      </c>
      <c r="AU188" s="54" t="s">
        <v>2</v>
      </c>
      <c r="AY188" s="17" t="s">
        <v>71</v>
      </c>
      <c r="BE188" s="104" t="str">
        <f>IF(N188="základní",J188,0)</f>
        <v/>
      </c>
      <c r="BF188" s="104">
        <f>IF(N188="snížená",J188,0)</f>
        <v>0</v>
      </c>
      <c r="BG188" s="104">
        <f>IF(N188="zákl. přenesená",J188,0)</f>
        <v>0</v>
      </c>
      <c r="BH188" s="104">
        <f>IF(N188="sníž. přenesená",J188,0)</f>
        <v>0</v>
      </c>
      <c r="BI188" s="104">
        <f>IF(N188="nulová",J188,0)</f>
        <v>0</v>
      </c>
      <c r="BJ188" s="17" t="s">
        <v>74</v>
      </c>
      <c r="BK188" s="104" t="str">
        <f>IF(OR(I188="",H188=""),"",ROUND(I188*H188,2))</f>
        <v/>
      </c>
      <c r="BL188" s="17" t="s">
        <v>162</v>
      </c>
      <c r="BM188" s="54" t="s">
        <v>418</v>
      </c>
    </row>
    <row r="189" spans="2:65" s="1" customFormat="1" ht="9.9499999999999993" customHeight="1" x14ac:dyDescent="0.2">
      <c r="B189" s="19"/>
      <c r="D189" s="163" t="s">
        <v>82</v>
      </c>
      <c r="F189" s="164" t="s">
        <v>419</v>
      </c>
      <c r="I189" s="165"/>
      <c r="J189" s="82"/>
      <c r="L189" s="19"/>
      <c r="M189" s="55"/>
      <c r="T189" s="24"/>
      <c r="AT189" s="17" t="s">
        <v>82</v>
      </c>
      <c r="AU189" s="17" t="s">
        <v>2</v>
      </c>
      <c r="BE189" s="82"/>
      <c r="BF189" s="82"/>
      <c r="BG189" s="82"/>
      <c r="BH189" s="82"/>
      <c r="BI189" s="82"/>
      <c r="BK189" s="82"/>
    </row>
    <row r="190" spans="2:65" s="1" customFormat="1" ht="16.5" customHeight="1" x14ac:dyDescent="0.2">
      <c r="B190" s="19"/>
      <c r="C190" s="195" t="s">
        <v>420</v>
      </c>
      <c r="D190" s="195" t="s">
        <v>306</v>
      </c>
      <c r="E190" s="196" t="s">
        <v>421</v>
      </c>
      <c r="F190" s="197" t="s">
        <v>422</v>
      </c>
      <c r="G190" s="198" t="s">
        <v>219</v>
      </c>
      <c r="H190" s="199">
        <v>12</v>
      </c>
      <c r="I190" s="105"/>
      <c r="J190" s="200" t="str">
        <f>IF(OR(I190="",H190=""),"",ROUND(I190*H190,2))</f>
        <v/>
      </c>
      <c r="K190" s="201" t="s">
        <v>220</v>
      </c>
      <c r="L190" s="68"/>
      <c r="M190" s="69"/>
      <c r="N190" s="70" t="s">
        <v>31</v>
      </c>
      <c r="O190" s="52">
        <v>0</v>
      </c>
      <c r="P190" s="52">
        <f>O190*H190</f>
        <v>0</v>
      </c>
      <c r="Q190" s="52">
        <v>5.0000000000000001E-3</v>
      </c>
      <c r="R190" s="52">
        <f>Q190*H190</f>
        <v>0.06</v>
      </c>
      <c r="S190" s="52">
        <v>0</v>
      </c>
      <c r="T190" s="53">
        <f>S190*H190</f>
        <v>0</v>
      </c>
      <c r="AR190" s="54" t="s">
        <v>309</v>
      </c>
      <c r="AT190" s="54" t="s">
        <v>306</v>
      </c>
      <c r="AU190" s="54" t="s">
        <v>2</v>
      </c>
      <c r="AY190" s="17" t="s">
        <v>71</v>
      </c>
      <c r="BE190" s="104" t="str">
        <f>IF(N190="základní",J190,0)</f>
        <v/>
      </c>
      <c r="BF190" s="104">
        <f>IF(N190="snížená",J190,0)</f>
        <v>0</v>
      </c>
      <c r="BG190" s="104">
        <f>IF(N190="zákl. přenesená",J190,0)</f>
        <v>0</v>
      </c>
      <c r="BH190" s="104">
        <f>IF(N190="sníž. přenesená",J190,0)</f>
        <v>0</v>
      </c>
      <c r="BI190" s="104">
        <f>IF(N190="nulová",J190,0)</f>
        <v>0</v>
      </c>
      <c r="BJ190" s="17" t="s">
        <v>74</v>
      </c>
      <c r="BK190" s="104" t="str">
        <f>IF(OR(I190="",H190=""),"",ROUND(I190*H190,2))</f>
        <v/>
      </c>
      <c r="BL190" s="17" t="s">
        <v>162</v>
      </c>
      <c r="BM190" s="54" t="s">
        <v>423</v>
      </c>
    </row>
    <row r="191" spans="2:65" s="1" customFormat="1" ht="24.2" customHeight="1" x14ac:dyDescent="0.2">
      <c r="B191" s="19"/>
      <c r="C191" s="156" t="s">
        <v>424</v>
      </c>
      <c r="D191" s="156" t="s">
        <v>75</v>
      </c>
      <c r="E191" s="157" t="s">
        <v>425</v>
      </c>
      <c r="F191" s="158" t="s">
        <v>426</v>
      </c>
      <c r="G191" s="159" t="s">
        <v>219</v>
      </c>
      <c r="H191" s="160">
        <v>8</v>
      </c>
      <c r="I191" s="103"/>
      <c r="J191" s="161" t="str">
        <f>IF(OR(I191="",H191=""),"",ROUND(I191*H191,2))</f>
        <v/>
      </c>
      <c r="K191" s="162" t="s">
        <v>79</v>
      </c>
      <c r="L191" s="19"/>
      <c r="M191" s="50"/>
      <c r="N191" s="51" t="s">
        <v>31</v>
      </c>
      <c r="O191" s="52">
        <v>1.353</v>
      </c>
      <c r="P191" s="52">
        <f>O191*H191</f>
        <v>10.824</v>
      </c>
      <c r="Q191" s="52">
        <v>0</v>
      </c>
      <c r="R191" s="52">
        <f>Q191*H191</f>
        <v>0</v>
      </c>
      <c r="S191" s="52">
        <v>0</v>
      </c>
      <c r="T191" s="53">
        <f>S191*H191</f>
        <v>0</v>
      </c>
      <c r="AR191" s="54" t="s">
        <v>162</v>
      </c>
      <c r="AT191" s="54" t="s">
        <v>75</v>
      </c>
      <c r="AU191" s="54" t="s">
        <v>2</v>
      </c>
      <c r="AY191" s="17" t="s">
        <v>71</v>
      </c>
      <c r="BE191" s="104" t="str">
        <f>IF(N191="základní",J191,0)</f>
        <v/>
      </c>
      <c r="BF191" s="104">
        <f>IF(N191="snížená",J191,0)</f>
        <v>0</v>
      </c>
      <c r="BG191" s="104">
        <f>IF(N191="zákl. přenesená",J191,0)</f>
        <v>0</v>
      </c>
      <c r="BH191" s="104">
        <f>IF(N191="sníž. přenesená",J191,0)</f>
        <v>0</v>
      </c>
      <c r="BI191" s="104">
        <f>IF(N191="nulová",J191,0)</f>
        <v>0</v>
      </c>
      <c r="BJ191" s="17" t="s">
        <v>74</v>
      </c>
      <c r="BK191" s="104" t="str">
        <f>IF(OR(I191="",H191=""),"",ROUND(I191*H191,2))</f>
        <v/>
      </c>
      <c r="BL191" s="17" t="s">
        <v>162</v>
      </c>
      <c r="BM191" s="54" t="s">
        <v>427</v>
      </c>
    </row>
    <row r="192" spans="2:65" s="1" customFormat="1" ht="9.9499999999999993" customHeight="1" x14ac:dyDescent="0.2">
      <c r="B192" s="19"/>
      <c r="D192" s="163" t="s">
        <v>82</v>
      </c>
      <c r="F192" s="164" t="s">
        <v>428</v>
      </c>
      <c r="I192" s="165"/>
      <c r="J192" s="82"/>
      <c r="L192" s="19"/>
      <c r="M192" s="55"/>
      <c r="T192" s="24"/>
      <c r="AT192" s="17" t="s">
        <v>82</v>
      </c>
      <c r="AU192" s="17" t="s">
        <v>2</v>
      </c>
      <c r="BE192" s="82"/>
      <c r="BF192" s="82"/>
      <c r="BG192" s="82"/>
      <c r="BH192" s="82"/>
      <c r="BI192" s="82"/>
      <c r="BK192" s="82"/>
    </row>
    <row r="193" spans="2:65" s="1" customFormat="1" ht="16.5" customHeight="1" x14ac:dyDescent="0.2">
      <c r="B193" s="19"/>
      <c r="C193" s="195" t="s">
        <v>429</v>
      </c>
      <c r="D193" s="195" t="s">
        <v>306</v>
      </c>
      <c r="E193" s="196" t="s">
        <v>430</v>
      </c>
      <c r="F193" s="197" t="s">
        <v>431</v>
      </c>
      <c r="G193" s="198" t="s">
        <v>219</v>
      </c>
      <c r="H193" s="199">
        <v>8</v>
      </c>
      <c r="I193" s="105"/>
      <c r="J193" s="200" t="str">
        <f>IF(OR(I193="",H193=""),"",ROUND(I193*H193,2))</f>
        <v/>
      </c>
      <c r="K193" s="201" t="s">
        <v>220</v>
      </c>
      <c r="L193" s="68"/>
      <c r="M193" s="69"/>
      <c r="N193" s="70" t="s">
        <v>31</v>
      </c>
      <c r="O193" s="52">
        <v>0</v>
      </c>
      <c r="P193" s="52">
        <f>O193*H193</f>
        <v>0</v>
      </c>
      <c r="Q193" s="52">
        <v>5.0000000000000001E-3</v>
      </c>
      <c r="R193" s="52">
        <f>Q193*H193</f>
        <v>0.04</v>
      </c>
      <c r="S193" s="52">
        <v>0</v>
      </c>
      <c r="T193" s="53">
        <f>S193*H193</f>
        <v>0</v>
      </c>
      <c r="AR193" s="54" t="s">
        <v>309</v>
      </c>
      <c r="AT193" s="54" t="s">
        <v>306</v>
      </c>
      <c r="AU193" s="54" t="s">
        <v>2</v>
      </c>
      <c r="AY193" s="17" t="s">
        <v>71</v>
      </c>
      <c r="BE193" s="104" t="str">
        <f>IF(N193="základní",J193,0)</f>
        <v/>
      </c>
      <c r="BF193" s="104">
        <f>IF(N193="snížená",J193,0)</f>
        <v>0</v>
      </c>
      <c r="BG193" s="104">
        <f>IF(N193="zákl. přenesená",J193,0)</f>
        <v>0</v>
      </c>
      <c r="BH193" s="104">
        <f>IF(N193="sníž. přenesená",J193,0)</f>
        <v>0</v>
      </c>
      <c r="BI193" s="104">
        <f>IF(N193="nulová",J193,0)</f>
        <v>0</v>
      </c>
      <c r="BJ193" s="17" t="s">
        <v>74</v>
      </c>
      <c r="BK193" s="104" t="str">
        <f>IF(OR(I193="",H193=""),"",ROUND(I193*H193,2))</f>
        <v/>
      </c>
      <c r="BL193" s="17" t="s">
        <v>162</v>
      </c>
      <c r="BM193" s="54" t="s">
        <v>432</v>
      </c>
    </row>
    <row r="194" spans="2:65" s="1" customFormat="1" ht="24.2" customHeight="1" x14ac:dyDescent="0.2">
      <c r="B194" s="19"/>
      <c r="C194" s="156" t="s">
        <v>433</v>
      </c>
      <c r="D194" s="156" t="s">
        <v>75</v>
      </c>
      <c r="E194" s="157" t="s">
        <v>434</v>
      </c>
      <c r="F194" s="158" t="s">
        <v>435</v>
      </c>
      <c r="G194" s="159" t="s">
        <v>219</v>
      </c>
      <c r="H194" s="160">
        <v>14</v>
      </c>
      <c r="I194" s="103"/>
      <c r="J194" s="161" t="str">
        <f>IF(OR(I194="",H194=""),"",ROUND(I194*H194,2))</f>
        <v/>
      </c>
      <c r="K194" s="162" t="s">
        <v>79</v>
      </c>
      <c r="L194" s="19"/>
      <c r="M194" s="50"/>
      <c r="N194" s="51" t="s">
        <v>31</v>
      </c>
      <c r="O194" s="52">
        <v>0.59199999999999997</v>
      </c>
      <c r="P194" s="52">
        <f>O194*H194</f>
        <v>8.2880000000000003</v>
      </c>
      <c r="Q194" s="52">
        <v>0</v>
      </c>
      <c r="R194" s="52">
        <f>Q194*H194</f>
        <v>0</v>
      </c>
      <c r="S194" s="52">
        <v>0</v>
      </c>
      <c r="T194" s="53">
        <f>S194*H194</f>
        <v>0</v>
      </c>
      <c r="AR194" s="54" t="s">
        <v>162</v>
      </c>
      <c r="AT194" s="54" t="s">
        <v>75</v>
      </c>
      <c r="AU194" s="54" t="s">
        <v>2</v>
      </c>
      <c r="AY194" s="17" t="s">
        <v>71</v>
      </c>
      <c r="BE194" s="104" t="str">
        <f>IF(N194="základní",J194,0)</f>
        <v/>
      </c>
      <c r="BF194" s="104">
        <f>IF(N194="snížená",J194,0)</f>
        <v>0</v>
      </c>
      <c r="BG194" s="104">
        <f>IF(N194="zákl. přenesená",J194,0)</f>
        <v>0</v>
      </c>
      <c r="BH194" s="104">
        <f>IF(N194="sníž. přenesená",J194,0)</f>
        <v>0</v>
      </c>
      <c r="BI194" s="104">
        <f>IF(N194="nulová",J194,0)</f>
        <v>0</v>
      </c>
      <c r="BJ194" s="17" t="s">
        <v>74</v>
      </c>
      <c r="BK194" s="104" t="str">
        <f>IF(OR(I194="",H194=""),"",ROUND(I194*H194,2))</f>
        <v/>
      </c>
      <c r="BL194" s="17" t="s">
        <v>162</v>
      </c>
      <c r="BM194" s="54" t="s">
        <v>436</v>
      </c>
    </row>
    <row r="195" spans="2:65" s="1" customFormat="1" ht="9.9499999999999993" customHeight="1" x14ac:dyDescent="0.2">
      <c r="B195" s="19"/>
      <c r="D195" s="163" t="s">
        <v>82</v>
      </c>
      <c r="F195" s="164" t="s">
        <v>437</v>
      </c>
      <c r="I195" s="165"/>
      <c r="J195" s="82"/>
      <c r="L195" s="19"/>
      <c r="M195" s="55"/>
      <c r="T195" s="24"/>
      <c r="AT195" s="17" t="s">
        <v>82</v>
      </c>
      <c r="AU195" s="17" t="s">
        <v>2</v>
      </c>
      <c r="BE195" s="82"/>
      <c r="BF195" s="82"/>
      <c r="BG195" s="82"/>
      <c r="BH195" s="82"/>
      <c r="BI195" s="82"/>
      <c r="BK195" s="82"/>
    </row>
    <row r="196" spans="2:65" s="1" customFormat="1" ht="21.75" customHeight="1" x14ac:dyDescent="0.2">
      <c r="B196" s="19"/>
      <c r="C196" s="195" t="s">
        <v>438</v>
      </c>
      <c r="D196" s="195" t="s">
        <v>306</v>
      </c>
      <c r="E196" s="196" t="s">
        <v>439</v>
      </c>
      <c r="F196" s="197" t="s">
        <v>440</v>
      </c>
      <c r="G196" s="198" t="s">
        <v>219</v>
      </c>
      <c r="H196" s="199">
        <v>14</v>
      </c>
      <c r="I196" s="105"/>
      <c r="J196" s="200" t="str">
        <f>IF(OR(I196="",H196=""),"",ROUND(I196*H196,2))</f>
        <v/>
      </c>
      <c r="K196" s="201" t="s">
        <v>220</v>
      </c>
      <c r="L196" s="68"/>
      <c r="M196" s="69"/>
      <c r="N196" s="70" t="s">
        <v>31</v>
      </c>
      <c r="O196" s="52">
        <v>0</v>
      </c>
      <c r="P196" s="52">
        <f>O196*H196</f>
        <v>0</v>
      </c>
      <c r="Q196" s="52">
        <v>1E-3</v>
      </c>
      <c r="R196" s="52">
        <f>Q196*H196</f>
        <v>1.4E-2</v>
      </c>
      <c r="S196" s="52">
        <v>0</v>
      </c>
      <c r="T196" s="53">
        <f>S196*H196</f>
        <v>0</v>
      </c>
      <c r="AR196" s="54" t="s">
        <v>309</v>
      </c>
      <c r="AT196" s="54" t="s">
        <v>306</v>
      </c>
      <c r="AU196" s="54" t="s">
        <v>2</v>
      </c>
      <c r="AY196" s="17" t="s">
        <v>71</v>
      </c>
      <c r="BE196" s="104" t="str">
        <f>IF(N196="základní",J196,0)</f>
        <v/>
      </c>
      <c r="BF196" s="104">
        <f>IF(N196="snížená",J196,0)</f>
        <v>0</v>
      </c>
      <c r="BG196" s="104">
        <f>IF(N196="zákl. přenesená",J196,0)</f>
        <v>0</v>
      </c>
      <c r="BH196" s="104">
        <f>IF(N196="sníž. přenesená",J196,0)</f>
        <v>0</v>
      </c>
      <c r="BI196" s="104">
        <f>IF(N196="nulová",J196,0)</f>
        <v>0</v>
      </c>
      <c r="BJ196" s="17" t="s">
        <v>74</v>
      </c>
      <c r="BK196" s="104" t="str">
        <f>IF(OR(I196="",H196=""),"",ROUND(I196*H196,2))</f>
        <v/>
      </c>
      <c r="BL196" s="17" t="s">
        <v>162</v>
      </c>
      <c r="BM196" s="54" t="s">
        <v>441</v>
      </c>
    </row>
    <row r="197" spans="2:65" s="1" customFormat="1" ht="37.700000000000003" customHeight="1" x14ac:dyDescent="0.2">
      <c r="B197" s="19"/>
      <c r="C197" s="156" t="s">
        <v>442</v>
      </c>
      <c r="D197" s="156" t="s">
        <v>75</v>
      </c>
      <c r="E197" s="157" t="s">
        <v>443</v>
      </c>
      <c r="F197" s="158" t="s">
        <v>444</v>
      </c>
      <c r="G197" s="159" t="s">
        <v>219</v>
      </c>
      <c r="H197" s="160">
        <v>9</v>
      </c>
      <c r="I197" s="103"/>
      <c r="J197" s="161" t="str">
        <f>IF(OR(I197="",H197=""),"",ROUND(I197*H197,2))</f>
        <v/>
      </c>
      <c r="K197" s="162" t="s">
        <v>79</v>
      </c>
      <c r="L197" s="19"/>
      <c r="M197" s="50"/>
      <c r="N197" s="51" t="s">
        <v>31</v>
      </c>
      <c r="O197" s="52">
        <v>0.67700000000000005</v>
      </c>
      <c r="P197" s="52">
        <f>O197*H197</f>
        <v>6.093</v>
      </c>
      <c r="Q197" s="52">
        <v>0</v>
      </c>
      <c r="R197" s="52">
        <f>Q197*H197</f>
        <v>0</v>
      </c>
      <c r="S197" s="52">
        <v>0</v>
      </c>
      <c r="T197" s="53">
        <f>S197*H197</f>
        <v>0</v>
      </c>
      <c r="AR197" s="54" t="s">
        <v>162</v>
      </c>
      <c r="AT197" s="54" t="s">
        <v>75</v>
      </c>
      <c r="AU197" s="54" t="s">
        <v>2</v>
      </c>
      <c r="AY197" s="17" t="s">
        <v>71</v>
      </c>
      <c r="BE197" s="104" t="str">
        <f>IF(N197="základní",J197,0)</f>
        <v/>
      </c>
      <c r="BF197" s="104">
        <f>IF(N197="snížená",J197,0)</f>
        <v>0</v>
      </c>
      <c r="BG197" s="104">
        <f>IF(N197="zákl. přenesená",J197,0)</f>
        <v>0</v>
      </c>
      <c r="BH197" s="104">
        <f>IF(N197="sníž. přenesená",J197,0)</f>
        <v>0</v>
      </c>
      <c r="BI197" s="104">
        <f>IF(N197="nulová",J197,0)</f>
        <v>0</v>
      </c>
      <c r="BJ197" s="17" t="s">
        <v>74</v>
      </c>
      <c r="BK197" s="104" t="str">
        <f>IF(OR(I197="",H197=""),"",ROUND(I197*H197,2))</f>
        <v/>
      </c>
      <c r="BL197" s="17" t="s">
        <v>162</v>
      </c>
      <c r="BM197" s="54" t="s">
        <v>445</v>
      </c>
    </row>
    <row r="198" spans="2:65" s="1" customFormat="1" ht="9.9499999999999993" customHeight="1" x14ac:dyDescent="0.2">
      <c r="B198" s="19"/>
      <c r="D198" s="163" t="s">
        <v>82</v>
      </c>
      <c r="F198" s="164" t="s">
        <v>446</v>
      </c>
      <c r="I198" s="165"/>
      <c r="J198" s="82"/>
      <c r="L198" s="19"/>
      <c r="M198" s="55"/>
      <c r="T198" s="24"/>
      <c r="AT198" s="17" t="s">
        <v>82</v>
      </c>
      <c r="AU198" s="17" t="s">
        <v>2</v>
      </c>
      <c r="BE198" s="82"/>
      <c r="BF198" s="82"/>
      <c r="BG198" s="82"/>
      <c r="BH198" s="82"/>
      <c r="BI198" s="82"/>
      <c r="BK198" s="82"/>
    </row>
    <row r="199" spans="2:65" s="1" customFormat="1" ht="16.5" customHeight="1" x14ac:dyDescent="0.2">
      <c r="B199" s="19"/>
      <c r="C199" s="195" t="s">
        <v>447</v>
      </c>
      <c r="D199" s="195" t="s">
        <v>306</v>
      </c>
      <c r="E199" s="196" t="s">
        <v>448</v>
      </c>
      <c r="F199" s="197" t="s">
        <v>449</v>
      </c>
      <c r="G199" s="198" t="s">
        <v>219</v>
      </c>
      <c r="H199" s="199">
        <v>4</v>
      </c>
      <c r="I199" s="105"/>
      <c r="J199" s="200" t="str">
        <f>IF(OR(I199="",H199=""),"",ROUND(I199*H199,2))</f>
        <v/>
      </c>
      <c r="K199" s="201" t="s">
        <v>220</v>
      </c>
      <c r="L199" s="68"/>
      <c r="M199" s="69"/>
      <c r="N199" s="70" t="s">
        <v>31</v>
      </c>
      <c r="O199" s="52">
        <v>0</v>
      </c>
      <c r="P199" s="52">
        <f>O199*H199</f>
        <v>0</v>
      </c>
      <c r="Q199" s="52">
        <v>0.02</v>
      </c>
      <c r="R199" s="52">
        <f>Q199*H199</f>
        <v>0.08</v>
      </c>
      <c r="S199" s="52">
        <v>0</v>
      </c>
      <c r="T199" s="53">
        <f>S199*H199</f>
        <v>0</v>
      </c>
      <c r="AR199" s="54" t="s">
        <v>309</v>
      </c>
      <c r="AT199" s="54" t="s">
        <v>306</v>
      </c>
      <c r="AU199" s="54" t="s">
        <v>2</v>
      </c>
      <c r="AY199" s="17" t="s">
        <v>71</v>
      </c>
      <c r="BE199" s="104" t="str">
        <f>IF(N199="základní",J199,0)</f>
        <v/>
      </c>
      <c r="BF199" s="104">
        <f>IF(N199="snížená",J199,0)</f>
        <v>0</v>
      </c>
      <c r="BG199" s="104">
        <f>IF(N199="zákl. přenesená",J199,0)</f>
        <v>0</v>
      </c>
      <c r="BH199" s="104">
        <f>IF(N199="sníž. přenesená",J199,0)</f>
        <v>0</v>
      </c>
      <c r="BI199" s="104">
        <f>IF(N199="nulová",J199,0)</f>
        <v>0</v>
      </c>
      <c r="BJ199" s="17" t="s">
        <v>74</v>
      </c>
      <c r="BK199" s="104" t="str">
        <f>IF(OR(I199="",H199=""),"",ROUND(I199*H199,2))</f>
        <v/>
      </c>
      <c r="BL199" s="17" t="s">
        <v>162</v>
      </c>
      <c r="BM199" s="54" t="s">
        <v>114</v>
      </c>
    </row>
    <row r="200" spans="2:65" s="1" customFormat="1" ht="16.5" customHeight="1" x14ac:dyDescent="0.2">
      <c r="B200" s="19"/>
      <c r="C200" s="195" t="s">
        <v>450</v>
      </c>
      <c r="D200" s="195" t="s">
        <v>306</v>
      </c>
      <c r="E200" s="196" t="s">
        <v>451</v>
      </c>
      <c r="F200" s="197" t="s">
        <v>452</v>
      </c>
      <c r="G200" s="198" t="s">
        <v>219</v>
      </c>
      <c r="H200" s="199">
        <v>5</v>
      </c>
      <c r="I200" s="105"/>
      <c r="J200" s="200" t="str">
        <f>IF(OR(I200="",H200=""),"",ROUND(I200*H200,2))</f>
        <v/>
      </c>
      <c r="K200" s="201" t="s">
        <v>220</v>
      </c>
      <c r="L200" s="68"/>
      <c r="M200" s="69"/>
      <c r="N200" s="70" t="s">
        <v>31</v>
      </c>
      <c r="O200" s="52">
        <v>0</v>
      </c>
      <c r="P200" s="52">
        <f>O200*H200</f>
        <v>0</v>
      </c>
      <c r="Q200" s="52">
        <v>0.02</v>
      </c>
      <c r="R200" s="52">
        <f>Q200*H200</f>
        <v>0.1</v>
      </c>
      <c r="S200" s="52">
        <v>0</v>
      </c>
      <c r="T200" s="53">
        <f>S200*H200</f>
        <v>0</v>
      </c>
      <c r="AR200" s="54" t="s">
        <v>309</v>
      </c>
      <c r="AT200" s="54" t="s">
        <v>306</v>
      </c>
      <c r="AU200" s="54" t="s">
        <v>2</v>
      </c>
      <c r="AY200" s="17" t="s">
        <v>71</v>
      </c>
      <c r="BE200" s="104" t="str">
        <f>IF(N200="základní",J200,0)</f>
        <v/>
      </c>
      <c r="BF200" s="104">
        <f>IF(N200="snížená",J200,0)</f>
        <v>0</v>
      </c>
      <c r="BG200" s="104">
        <f>IF(N200="zákl. přenesená",J200,0)</f>
        <v>0</v>
      </c>
      <c r="BH200" s="104">
        <f>IF(N200="sníž. přenesená",J200,0)</f>
        <v>0</v>
      </c>
      <c r="BI200" s="104">
        <f>IF(N200="nulová",J200,0)</f>
        <v>0</v>
      </c>
      <c r="BJ200" s="17" t="s">
        <v>74</v>
      </c>
      <c r="BK200" s="104" t="str">
        <f>IF(OR(I200="",H200=""),"",ROUND(I200*H200,2))</f>
        <v/>
      </c>
      <c r="BL200" s="17" t="s">
        <v>162</v>
      </c>
      <c r="BM200" s="54" t="s">
        <v>126</v>
      </c>
    </row>
    <row r="201" spans="2:65" s="1" customFormat="1" ht="37.700000000000003" customHeight="1" x14ac:dyDescent="0.2">
      <c r="B201" s="19"/>
      <c r="C201" s="156" t="s">
        <v>453</v>
      </c>
      <c r="D201" s="156" t="s">
        <v>75</v>
      </c>
      <c r="E201" s="157" t="s">
        <v>454</v>
      </c>
      <c r="F201" s="158" t="s">
        <v>455</v>
      </c>
      <c r="G201" s="159" t="s">
        <v>254</v>
      </c>
      <c r="H201" s="160">
        <v>176.1</v>
      </c>
      <c r="I201" s="103"/>
      <c r="J201" s="161" t="str">
        <f>IF(OR(I201="",H201=""),"",ROUND(I201*H201,2))</f>
        <v/>
      </c>
      <c r="K201" s="162" t="s">
        <v>79</v>
      </c>
      <c r="L201" s="19"/>
      <c r="M201" s="50"/>
      <c r="N201" s="51" t="s">
        <v>31</v>
      </c>
      <c r="O201" s="52">
        <v>0.52300000000000002</v>
      </c>
      <c r="P201" s="52">
        <f>O201*H201</f>
        <v>92.100300000000004</v>
      </c>
      <c r="Q201" s="52">
        <v>3.4499999999999999E-3</v>
      </c>
      <c r="R201" s="52">
        <f>Q201*H201</f>
        <v>0.607545</v>
      </c>
      <c r="S201" s="52">
        <v>0</v>
      </c>
      <c r="T201" s="53">
        <f>S201*H201</f>
        <v>0</v>
      </c>
      <c r="AR201" s="54" t="s">
        <v>162</v>
      </c>
      <c r="AT201" s="54" t="s">
        <v>75</v>
      </c>
      <c r="AU201" s="54" t="s">
        <v>2</v>
      </c>
      <c r="AY201" s="17" t="s">
        <v>71</v>
      </c>
      <c r="BE201" s="104" t="str">
        <f>IF(N201="základní",J201,0)</f>
        <v/>
      </c>
      <c r="BF201" s="104">
        <f>IF(N201="snížená",J201,0)</f>
        <v>0</v>
      </c>
      <c r="BG201" s="104">
        <f>IF(N201="zákl. přenesená",J201,0)</f>
        <v>0</v>
      </c>
      <c r="BH201" s="104">
        <f>IF(N201="sníž. přenesená",J201,0)</f>
        <v>0</v>
      </c>
      <c r="BI201" s="104">
        <f>IF(N201="nulová",J201,0)</f>
        <v>0</v>
      </c>
      <c r="BJ201" s="17" t="s">
        <v>74</v>
      </c>
      <c r="BK201" s="104" t="str">
        <f>IF(OR(I201="",H201=""),"",ROUND(I201*H201,2))</f>
        <v/>
      </c>
      <c r="BL201" s="17" t="s">
        <v>162</v>
      </c>
      <c r="BM201" s="54" t="s">
        <v>456</v>
      </c>
    </row>
    <row r="202" spans="2:65" s="1" customFormat="1" ht="9.9499999999999993" customHeight="1" x14ac:dyDescent="0.2">
      <c r="B202" s="19"/>
      <c r="D202" s="163" t="s">
        <v>82</v>
      </c>
      <c r="F202" s="164" t="s">
        <v>457</v>
      </c>
      <c r="I202" s="165"/>
      <c r="J202" s="82"/>
      <c r="L202" s="19"/>
      <c r="M202" s="55"/>
      <c r="T202" s="24"/>
      <c r="AT202" s="17" t="s">
        <v>82</v>
      </c>
      <c r="AU202" s="17" t="s">
        <v>2</v>
      </c>
      <c r="BE202" s="82"/>
      <c r="BF202" s="82"/>
      <c r="BG202" s="82"/>
      <c r="BH202" s="82"/>
      <c r="BI202" s="82"/>
      <c r="BK202" s="82"/>
    </row>
    <row r="203" spans="2:65" s="12" customFormat="1" ht="27.95" customHeight="1" x14ac:dyDescent="0.2">
      <c r="B203" s="56"/>
      <c r="D203" s="188" t="s">
        <v>246</v>
      </c>
      <c r="E203" s="57"/>
      <c r="F203" s="190" t="s">
        <v>458</v>
      </c>
      <c r="H203" s="57"/>
      <c r="I203" s="165"/>
      <c r="J203" s="82"/>
      <c r="L203" s="56"/>
      <c r="M203" s="58"/>
      <c r="T203" s="59"/>
      <c r="AT203" s="57" t="s">
        <v>246</v>
      </c>
      <c r="AU203" s="57" t="s">
        <v>2</v>
      </c>
      <c r="AV203" s="12" t="s">
        <v>74</v>
      </c>
      <c r="AW203" s="12" t="s">
        <v>179</v>
      </c>
      <c r="AX203" s="12" t="s">
        <v>70</v>
      </c>
      <c r="AY203" s="57" t="s">
        <v>71</v>
      </c>
      <c r="BE203" s="82"/>
      <c r="BF203" s="82"/>
      <c r="BG203" s="82"/>
      <c r="BH203" s="82"/>
      <c r="BI203" s="82"/>
      <c r="BK203" s="82"/>
    </row>
    <row r="204" spans="2:65" s="12" customFormat="1" ht="9.9499999999999993" customHeight="1" x14ac:dyDescent="0.2">
      <c r="B204" s="56"/>
      <c r="D204" s="188" t="s">
        <v>246</v>
      </c>
      <c r="E204" s="57"/>
      <c r="F204" s="190" t="s">
        <v>459</v>
      </c>
      <c r="H204" s="57"/>
      <c r="I204" s="165"/>
      <c r="J204" s="82"/>
      <c r="L204" s="56"/>
      <c r="M204" s="58"/>
      <c r="T204" s="59"/>
      <c r="AT204" s="57" t="s">
        <v>246</v>
      </c>
      <c r="AU204" s="57" t="s">
        <v>2</v>
      </c>
      <c r="AV204" s="12" t="s">
        <v>74</v>
      </c>
      <c r="AW204" s="12" t="s">
        <v>179</v>
      </c>
      <c r="AX204" s="12" t="s">
        <v>70</v>
      </c>
      <c r="AY204" s="57" t="s">
        <v>71</v>
      </c>
      <c r="BE204" s="82"/>
      <c r="BF204" s="82"/>
      <c r="BG204" s="82"/>
      <c r="BH204" s="82"/>
      <c r="BI204" s="82"/>
      <c r="BK204" s="82"/>
    </row>
    <row r="205" spans="2:65" s="13" customFormat="1" ht="9.9499999999999993" customHeight="1" x14ac:dyDescent="0.2">
      <c r="B205" s="60"/>
      <c r="D205" s="188" t="s">
        <v>246</v>
      </c>
      <c r="E205" s="61"/>
      <c r="F205" s="191" t="s">
        <v>460</v>
      </c>
      <c r="H205" s="192">
        <v>41.7</v>
      </c>
      <c r="I205" s="165"/>
      <c r="J205" s="82"/>
      <c r="L205" s="60"/>
      <c r="M205" s="62"/>
      <c r="T205" s="63"/>
      <c r="AT205" s="61" t="s">
        <v>246</v>
      </c>
      <c r="AU205" s="61" t="s">
        <v>2</v>
      </c>
      <c r="AV205" s="13" t="s">
        <v>2</v>
      </c>
      <c r="AW205" s="13" t="s">
        <v>179</v>
      </c>
      <c r="AX205" s="13" t="s">
        <v>70</v>
      </c>
      <c r="AY205" s="61" t="s">
        <v>71</v>
      </c>
      <c r="BE205" s="82"/>
      <c r="BF205" s="82"/>
      <c r="BG205" s="82"/>
      <c r="BH205" s="82"/>
      <c r="BI205" s="82"/>
      <c r="BK205" s="82"/>
    </row>
    <row r="206" spans="2:65" s="13" customFormat="1" ht="9.9499999999999993" customHeight="1" x14ac:dyDescent="0.2">
      <c r="B206" s="60"/>
      <c r="D206" s="188" t="s">
        <v>246</v>
      </c>
      <c r="E206" s="61"/>
      <c r="F206" s="191" t="s">
        <v>461</v>
      </c>
      <c r="H206" s="192">
        <v>9.5</v>
      </c>
      <c r="I206" s="165"/>
      <c r="J206" s="82"/>
      <c r="L206" s="60"/>
      <c r="M206" s="62"/>
      <c r="T206" s="63"/>
      <c r="AT206" s="61" t="s">
        <v>246</v>
      </c>
      <c r="AU206" s="61" t="s">
        <v>2</v>
      </c>
      <c r="AV206" s="13" t="s">
        <v>2</v>
      </c>
      <c r="AW206" s="13" t="s">
        <v>179</v>
      </c>
      <c r="AX206" s="13" t="s">
        <v>70</v>
      </c>
      <c r="AY206" s="61" t="s">
        <v>71</v>
      </c>
      <c r="BE206" s="82"/>
      <c r="BF206" s="82"/>
      <c r="BG206" s="82"/>
      <c r="BH206" s="82"/>
      <c r="BI206" s="82"/>
      <c r="BK206" s="82"/>
    </row>
    <row r="207" spans="2:65" s="13" customFormat="1" ht="9.9499999999999993" customHeight="1" x14ac:dyDescent="0.2">
      <c r="B207" s="60"/>
      <c r="D207" s="188" t="s">
        <v>246</v>
      </c>
      <c r="E207" s="61"/>
      <c r="F207" s="191" t="s">
        <v>462</v>
      </c>
      <c r="H207" s="192">
        <v>14</v>
      </c>
      <c r="I207" s="165"/>
      <c r="J207" s="82"/>
      <c r="L207" s="60"/>
      <c r="M207" s="62"/>
      <c r="T207" s="63"/>
      <c r="AT207" s="61" t="s">
        <v>246</v>
      </c>
      <c r="AU207" s="61" t="s">
        <v>2</v>
      </c>
      <c r="AV207" s="13" t="s">
        <v>2</v>
      </c>
      <c r="AW207" s="13" t="s">
        <v>179</v>
      </c>
      <c r="AX207" s="13" t="s">
        <v>70</v>
      </c>
      <c r="AY207" s="61" t="s">
        <v>71</v>
      </c>
      <c r="BE207" s="82"/>
      <c r="BF207" s="82"/>
      <c r="BG207" s="82"/>
      <c r="BH207" s="82"/>
      <c r="BI207" s="82"/>
      <c r="BK207" s="82"/>
    </row>
    <row r="208" spans="2:65" s="13" customFormat="1" ht="9.9499999999999993" customHeight="1" x14ac:dyDescent="0.2">
      <c r="B208" s="60"/>
      <c r="D208" s="188" t="s">
        <v>246</v>
      </c>
      <c r="E208" s="61"/>
      <c r="F208" s="191" t="s">
        <v>463</v>
      </c>
      <c r="H208" s="192">
        <v>14.5</v>
      </c>
      <c r="I208" s="165"/>
      <c r="J208" s="82"/>
      <c r="L208" s="60"/>
      <c r="M208" s="62"/>
      <c r="T208" s="63"/>
      <c r="AT208" s="61" t="s">
        <v>246</v>
      </c>
      <c r="AU208" s="61" t="s">
        <v>2</v>
      </c>
      <c r="AV208" s="13" t="s">
        <v>2</v>
      </c>
      <c r="AW208" s="13" t="s">
        <v>179</v>
      </c>
      <c r="AX208" s="13" t="s">
        <v>70</v>
      </c>
      <c r="AY208" s="61" t="s">
        <v>71</v>
      </c>
      <c r="BE208" s="82"/>
      <c r="BF208" s="82"/>
      <c r="BG208" s="82"/>
      <c r="BH208" s="82"/>
      <c r="BI208" s="82"/>
      <c r="BK208" s="82"/>
    </row>
    <row r="209" spans="2:63" s="13" customFormat="1" ht="9.9499999999999993" customHeight="1" x14ac:dyDescent="0.2">
      <c r="B209" s="60"/>
      <c r="D209" s="188" t="s">
        <v>246</v>
      </c>
      <c r="E209" s="61"/>
      <c r="F209" s="191" t="s">
        <v>464</v>
      </c>
      <c r="H209" s="192">
        <v>2.5</v>
      </c>
      <c r="I209" s="165"/>
      <c r="J209" s="82"/>
      <c r="L209" s="60"/>
      <c r="M209" s="62"/>
      <c r="T209" s="63"/>
      <c r="AT209" s="61" t="s">
        <v>246</v>
      </c>
      <c r="AU209" s="61" t="s">
        <v>2</v>
      </c>
      <c r="AV209" s="13" t="s">
        <v>2</v>
      </c>
      <c r="AW209" s="13" t="s">
        <v>179</v>
      </c>
      <c r="AX209" s="13" t="s">
        <v>70</v>
      </c>
      <c r="AY209" s="61" t="s">
        <v>71</v>
      </c>
      <c r="BE209" s="82"/>
      <c r="BF209" s="82"/>
      <c r="BG209" s="82"/>
      <c r="BH209" s="82"/>
      <c r="BI209" s="82"/>
      <c r="BK209" s="82"/>
    </row>
    <row r="210" spans="2:63" s="13" customFormat="1" ht="9.9499999999999993" customHeight="1" x14ac:dyDescent="0.2">
      <c r="B210" s="60"/>
      <c r="D210" s="188" t="s">
        <v>246</v>
      </c>
      <c r="E210" s="61"/>
      <c r="F210" s="191" t="s">
        <v>465</v>
      </c>
      <c r="H210" s="192">
        <v>3</v>
      </c>
      <c r="I210" s="165"/>
      <c r="J210" s="82"/>
      <c r="L210" s="60"/>
      <c r="M210" s="62"/>
      <c r="T210" s="63"/>
      <c r="AT210" s="61" t="s">
        <v>246</v>
      </c>
      <c r="AU210" s="61" t="s">
        <v>2</v>
      </c>
      <c r="AV210" s="13" t="s">
        <v>2</v>
      </c>
      <c r="AW210" s="13" t="s">
        <v>179</v>
      </c>
      <c r="AX210" s="13" t="s">
        <v>70</v>
      </c>
      <c r="AY210" s="61" t="s">
        <v>71</v>
      </c>
      <c r="BE210" s="82"/>
      <c r="BF210" s="82"/>
      <c r="BG210" s="82"/>
      <c r="BH210" s="82"/>
      <c r="BI210" s="82"/>
      <c r="BK210" s="82"/>
    </row>
    <row r="211" spans="2:63" s="15" customFormat="1" ht="9.9499999999999993" customHeight="1" x14ac:dyDescent="0.2">
      <c r="B211" s="71"/>
      <c r="D211" s="188" t="s">
        <v>246</v>
      </c>
      <c r="E211" s="72"/>
      <c r="F211" s="202" t="s">
        <v>466</v>
      </c>
      <c r="H211" s="203">
        <v>85.2</v>
      </c>
      <c r="I211" s="165"/>
      <c r="J211" s="82"/>
      <c r="L211" s="71"/>
      <c r="M211" s="73"/>
      <c r="T211" s="74"/>
      <c r="AT211" s="72" t="s">
        <v>246</v>
      </c>
      <c r="AU211" s="72" t="s">
        <v>2</v>
      </c>
      <c r="AV211" s="15" t="s">
        <v>90</v>
      </c>
      <c r="AW211" s="15" t="s">
        <v>179</v>
      </c>
      <c r="AX211" s="15" t="s">
        <v>70</v>
      </c>
      <c r="AY211" s="72" t="s">
        <v>71</v>
      </c>
      <c r="BE211" s="82"/>
      <c r="BF211" s="82"/>
      <c r="BG211" s="82"/>
      <c r="BH211" s="82"/>
      <c r="BI211" s="82"/>
      <c r="BK211" s="82"/>
    </row>
    <row r="212" spans="2:63" s="12" customFormat="1" ht="9.9499999999999993" customHeight="1" x14ac:dyDescent="0.2">
      <c r="B212" s="56"/>
      <c r="D212" s="188" t="s">
        <v>246</v>
      </c>
      <c r="E212" s="57"/>
      <c r="F212" s="190" t="s">
        <v>467</v>
      </c>
      <c r="H212" s="57"/>
      <c r="I212" s="165"/>
      <c r="J212" s="82"/>
      <c r="L212" s="56"/>
      <c r="M212" s="58"/>
      <c r="T212" s="59"/>
      <c r="AT212" s="57" t="s">
        <v>246</v>
      </c>
      <c r="AU212" s="57" t="s">
        <v>2</v>
      </c>
      <c r="AV212" s="12" t="s">
        <v>74</v>
      </c>
      <c r="AW212" s="12" t="s">
        <v>179</v>
      </c>
      <c r="AX212" s="12" t="s">
        <v>70</v>
      </c>
      <c r="AY212" s="57" t="s">
        <v>71</v>
      </c>
      <c r="BE212" s="82"/>
      <c r="BF212" s="82"/>
      <c r="BG212" s="82"/>
      <c r="BH212" s="82"/>
      <c r="BI212" s="82"/>
      <c r="BK212" s="82"/>
    </row>
    <row r="213" spans="2:63" s="13" customFormat="1" ht="9.9499999999999993" customHeight="1" x14ac:dyDescent="0.2">
      <c r="B213" s="60"/>
      <c r="D213" s="188" t="s">
        <v>246</v>
      </c>
      <c r="E213" s="61"/>
      <c r="F213" s="191" t="s">
        <v>468</v>
      </c>
      <c r="H213" s="192">
        <v>23.4</v>
      </c>
      <c r="I213" s="165"/>
      <c r="J213" s="82"/>
      <c r="L213" s="60"/>
      <c r="M213" s="62"/>
      <c r="T213" s="63"/>
      <c r="AT213" s="61" t="s">
        <v>246</v>
      </c>
      <c r="AU213" s="61" t="s">
        <v>2</v>
      </c>
      <c r="AV213" s="13" t="s">
        <v>2</v>
      </c>
      <c r="AW213" s="13" t="s">
        <v>179</v>
      </c>
      <c r="AX213" s="13" t="s">
        <v>70</v>
      </c>
      <c r="AY213" s="61" t="s">
        <v>71</v>
      </c>
      <c r="BE213" s="82"/>
      <c r="BF213" s="82"/>
      <c r="BG213" s="82"/>
      <c r="BH213" s="82"/>
      <c r="BI213" s="82"/>
      <c r="BK213" s="82"/>
    </row>
    <row r="214" spans="2:63" s="13" customFormat="1" ht="9.9499999999999993" customHeight="1" x14ac:dyDescent="0.2">
      <c r="B214" s="60"/>
      <c r="D214" s="188" t="s">
        <v>246</v>
      </c>
      <c r="E214" s="61"/>
      <c r="F214" s="191" t="s">
        <v>469</v>
      </c>
      <c r="H214" s="192">
        <v>24</v>
      </c>
      <c r="I214" s="165"/>
      <c r="J214" s="82"/>
      <c r="L214" s="60"/>
      <c r="M214" s="62"/>
      <c r="T214" s="63"/>
      <c r="AT214" s="61" t="s">
        <v>246</v>
      </c>
      <c r="AU214" s="61" t="s">
        <v>2</v>
      </c>
      <c r="AV214" s="13" t="s">
        <v>2</v>
      </c>
      <c r="AW214" s="13" t="s">
        <v>179</v>
      </c>
      <c r="AX214" s="13" t="s">
        <v>70</v>
      </c>
      <c r="AY214" s="61" t="s">
        <v>71</v>
      </c>
      <c r="BE214" s="82"/>
      <c r="BF214" s="82"/>
      <c r="BG214" s="82"/>
      <c r="BH214" s="82"/>
      <c r="BI214" s="82"/>
      <c r="BK214" s="82"/>
    </row>
    <row r="215" spans="2:63" s="13" customFormat="1" ht="9.9499999999999993" customHeight="1" x14ac:dyDescent="0.2">
      <c r="B215" s="60"/>
      <c r="D215" s="188" t="s">
        <v>246</v>
      </c>
      <c r="E215" s="61"/>
      <c r="F215" s="191" t="s">
        <v>470</v>
      </c>
      <c r="H215" s="192">
        <v>5</v>
      </c>
      <c r="I215" s="165"/>
      <c r="J215" s="82"/>
      <c r="L215" s="60"/>
      <c r="M215" s="62"/>
      <c r="T215" s="63"/>
      <c r="AT215" s="61" t="s">
        <v>246</v>
      </c>
      <c r="AU215" s="61" t="s">
        <v>2</v>
      </c>
      <c r="AV215" s="13" t="s">
        <v>2</v>
      </c>
      <c r="AW215" s="13" t="s">
        <v>179</v>
      </c>
      <c r="AX215" s="13" t="s">
        <v>70</v>
      </c>
      <c r="AY215" s="61" t="s">
        <v>71</v>
      </c>
      <c r="BE215" s="82"/>
      <c r="BF215" s="82"/>
      <c r="BG215" s="82"/>
      <c r="BH215" s="82"/>
      <c r="BI215" s="82"/>
      <c r="BK215" s="82"/>
    </row>
    <row r="216" spans="2:63" s="13" customFormat="1" ht="9.9499999999999993" customHeight="1" x14ac:dyDescent="0.2">
      <c r="B216" s="60"/>
      <c r="D216" s="188" t="s">
        <v>246</v>
      </c>
      <c r="E216" s="61"/>
      <c r="F216" s="191" t="s">
        <v>471</v>
      </c>
      <c r="H216" s="192">
        <v>3</v>
      </c>
      <c r="I216" s="165"/>
      <c r="J216" s="82"/>
      <c r="L216" s="60"/>
      <c r="M216" s="62"/>
      <c r="T216" s="63"/>
      <c r="AT216" s="61" t="s">
        <v>246</v>
      </c>
      <c r="AU216" s="61" t="s">
        <v>2</v>
      </c>
      <c r="AV216" s="13" t="s">
        <v>2</v>
      </c>
      <c r="AW216" s="13" t="s">
        <v>179</v>
      </c>
      <c r="AX216" s="13" t="s">
        <v>70</v>
      </c>
      <c r="AY216" s="61" t="s">
        <v>71</v>
      </c>
      <c r="BE216" s="82"/>
      <c r="BF216" s="82"/>
      <c r="BG216" s="82"/>
      <c r="BH216" s="82"/>
      <c r="BI216" s="82"/>
      <c r="BK216" s="82"/>
    </row>
    <row r="217" spans="2:63" s="15" customFormat="1" ht="9.9499999999999993" customHeight="1" x14ac:dyDescent="0.2">
      <c r="B217" s="71"/>
      <c r="D217" s="188" t="s">
        <v>246</v>
      </c>
      <c r="E217" s="72"/>
      <c r="F217" s="202" t="s">
        <v>466</v>
      </c>
      <c r="H217" s="203">
        <v>55.4</v>
      </c>
      <c r="I217" s="165"/>
      <c r="J217" s="82"/>
      <c r="L217" s="71"/>
      <c r="M217" s="73"/>
      <c r="T217" s="74"/>
      <c r="AT217" s="72" t="s">
        <v>246</v>
      </c>
      <c r="AU217" s="72" t="s">
        <v>2</v>
      </c>
      <c r="AV217" s="15" t="s">
        <v>90</v>
      </c>
      <c r="AW217" s="15" t="s">
        <v>179</v>
      </c>
      <c r="AX217" s="15" t="s">
        <v>70</v>
      </c>
      <c r="AY217" s="72" t="s">
        <v>71</v>
      </c>
      <c r="BE217" s="82"/>
      <c r="BF217" s="82"/>
      <c r="BG217" s="82"/>
      <c r="BH217" s="82"/>
      <c r="BI217" s="82"/>
      <c r="BK217" s="82"/>
    </row>
    <row r="218" spans="2:63" s="12" customFormat="1" ht="42" customHeight="1" x14ac:dyDescent="0.2">
      <c r="B218" s="56"/>
      <c r="D218" s="188" t="s">
        <v>246</v>
      </c>
      <c r="E218" s="57"/>
      <c r="F218" s="190" t="s">
        <v>472</v>
      </c>
      <c r="H218" s="57"/>
      <c r="I218" s="165"/>
      <c r="J218" s="82"/>
      <c r="L218" s="56"/>
      <c r="M218" s="58"/>
      <c r="T218" s="59"/>
      <c r="AT218" s="57" t="s">
        <v>246</v>
      </c>
      <c r="AU218" s="57" t="s">
        <v>2</v>
      </c>
      <c r="AV218" s="12" t="s">
        <v>74</v>
      </c>
      <c r="AW218" s="12" t="s">
        <v>179</v>
      </c>
      <c r="AX218" s="12" t="s">
        <v>70</v>
      </c>
      <c r="AY218" s="57" t="s">
        <v>71</v>
      </c>
      <c r="BE218" s="82"/>
      <c r="BF218" s="82"/>
      <c r="BG218" s="82"/>
      <c r="BH218" s="82"/>
      <c r="BI218" s="82"/>
      <c r="BK218" s="82"/>
    </row>
    <row r="219" spans="2:63" s="12" customFormat="1" ht="9.9499999999999993" customHeight="1" x14ac:dyDescent="0.2">
      <c r="B219" s="56"/>
      <c r="D219" s="188" t="s">
        <v>246</v>
      </c>
      <c r="E219" s="57"/>
      <c r="F219" s="190" t="s">
        <v>467</v>
      </c>
      <c r="H219" s="57"/>
      <c r="I219" s="165"/>
      <c r="J219" s="82"/>
      <c r="L219" s="56"/>
      <c r="M219" s="58"/>
      <c r="T219" s="59"/>
      <c r="AT219" s="57" t="s">
        <v>246</v>
      </c>
      <c r="AU219" s="57" t="s">
        <v>2</v>
      </c>
      <c r="AV219" s="12" t="s">
        <v>74</v>
      </c>
      <c r="AW219" s="12" t="s">
        <v>179</v>
      </c>
      <c r="AX219" s="12" t="s">
        <v>70</v>
      </c>
      <c r="AY219" s="57" t="s">
        <v>71</v>
      </c>
      <c r="BE219" s="82"/>
      <c r="BF219" s="82"/>
      <c r="BG219" s="82"/>
      <c r="BH219" s="82"/>
      <c r="BI219" s="82"/>
      <c r="BK219" s="82"/>
    </row>
    <row r="220" spans="2:63" s="13" customFormat="1" ht="9.9499999999999993" customHeight="1" x14ac:dyDescent="0.2">
      <c r="B220" s="60"/>
      <c r="D220" s="188" t="s">
        <v>246</v>
      </c>
      <c r="E220" s="61"/>
      <c r="F220" s="191" t="s">
        <v>473</v>
      </c>
      <c r="H220" s="192">
        <v>5.5</v>
      </c>
      <c r="I220" s="165"/>
      <c r="J220" s="82"/>
      <c r="L220" s="60"/>
      <c r="M220" s="62"/>
      <c r="T220" s="63"/>
      <c r="AT220" s="61" t="s">
        <v>246</v>
      </c>
      <c r="AU220" s="61" t="s">
        <v>2</v>
      </c>
      <c r="AV220" s="13" t="s">
        <v>2</v>
      </c>
      <c r="AW220" s="13" t="s">
        <v>179</v>
      </c>
      <c r="AX220" s="13" t="s">
        <v>70</v>
      </c>
      <c r="AY220" s="61" t="s">
        <v>71</v>
      </c>
      <c r="BE220" s="82"/>
      <c r="BF220" s="82"/>
      <c r="BG220" s="82"/>
      <c r="BH220" s="82"/>
      <c r="BI220" s="82"/>
      <c r="BK220" s="82"/>
    </row>
    <row r="221" spans="2:63" s="15" customFormat="1" ht="9.9499999999999993" customHeight="1" x14ac:dyDescent="0.2">
      <c r="B221" s="71"/>
      <c r="D221" s="188" t="s">
        <v>246</v>
      </c>
      <c r="E221" s="72"/>
      <c r="F221" s="202" t="s">
        <v>466</v>
      </c>
      <c r="H221" s="203">
        <v>5.5</v>
      </c>
      <c r="I221" s="165"/>
      <c r="J221" s="82"/>
      <c r="L221" s="71"/>
      <c r="M221" s="73"/>
      <c r="T221" s="74"/>
      <c r="AT221" s="72" t="s">
        <v>246</v>
      </c>
      <c r="AU221" s="72" t="s">
        <v>2</v>
      </c>
      <c r="AV221" s="15" t="s">
        <v>90</v>
      </c>
      <c r="AW221" s="15" t="s">
        <v>179</v>
      </c>
      <c r="AX221" s="15" t="s">
        <v>70</v>
      </c>
      <c r="AY221" s="72" t="s">
        <v>71</v>
      </c>
      <c r="BE221" s="82"/>
      <c r="BF221" s="82"/>
      <c r="BG221" s="82"/>
      <c r="BH221" s="82"/>
      <c r="BI221" s="82"/>
      <c r="BK221" s="82"/>
    </row>
    <row r="222" spans="2:63" s="12" customFormat="1" ht="9.9499999999999993" customHeight="1" x14ac:dyDescent="0.2">
      <c r="B222" s="56"/>
      <c r="D222" s="188" t="s">
        <v>246</v>
      </c>
      <c r="E222" s="57"/>
      <c r="F222" s="190" t="s">
        <v>474</v>
      </c>
      <c r="H222" s="57"/>
      <c r="I222" s="165"/>
      <c r="J222" s="82"/>
      <c r="L222" s="56"/>
      <c r="M222" s="58"/>
      <c r="T222" s="59"/>
      <c r="AT222" s="57" t="s">
        <v>246</v>
      </c>
      <c r="AU222" s="57" t="s">
        <v>2</v>
      </c>
      <c r="AV222" s="12" t="s">
        <v>74</v>
      </c>
      <c r="AW222" s="12" t="s">
        <v>179</v>
      </c>
      <c r="AX222" s="12" t="s">
        <v>70</v>
      </c>
      <c r="AY222" s="57" t="s">
        <v>71</v>
      </c>
      <c r="BE222" s="82"/>
      <c r="BF222" s="82"/>
      <c r="BG222" s="82"/>
      <c r="BH222" s="82"/>
      <c r="BI222" s="82"/>
      <c r="BK222" s="82"/>
    </row>
    <row r="223" spans="2:63" s="13" customFormat="1" ht="9.9499999999999993" customHeight="1" x14ac:dyDescent="0.2">
      <c r="B223" s="60"/>
      <c r="D223" s="188" t="s">
        <v>246</v>
      </c>
      <c r="E223" s="61"/>
      <c r="F223" s="191" t="s">
        <v>475</v>
      </c>
      <c r="H223" s="192">
        <v>30</v>
      </c>
      <c r="I223" s="165"/>
      <c r="J223" s="82"/>
      <c r="L223" s="60"/>
      <c r="M223" s="62"/>
      <c r="T223" s="63"/>
      <c r="AT223" s="61" t="s">
        <v>246</v>
      </c>
      <c r="AU223" s="61" t="s">
        <v>2</v>
      </c>
      <c r="AV223" s="13" t="s">
        <v>2</v>
      </c>
      <c r="AW223" s="13" t="s">
        <v>179</v>
      </c>
      <c r="AX223" s="13" t="s">
        <v>70</v>
      </c>
      <c r="AY223" s="61" t="s">
        <v>71</v>
      </c>
      <c r="BE223" s="82"/>
      <c r="BF223" s="82"/>
      <c r="BG223" s="82"/>
      <c r="BH223" s="82"/>
      <c r="BI223" s="82"/>
      <c r="BK223" s="82"/>
    </row>
    <row r="224" spans="2:63" s="15" customFormat="1" ht="9.9499999999999993" customHeight="1" x14ac:dyDescent="0.2">
      <c r="B224" s="71"/>
      <c r="D224" s="188" t="s">
        <v>246</v>
      </c>
      <c r="E224" s="72"/>
      <c r="F224" s="202" t="s">
        <v>466</v>
      </c>
      <c r="H224" s="203">
        <v>30</v>
      </c>
      <c r="I224" s="165"/>
      <c r="J224" s="82"/>
      <c r="L224" s="71"/>
      <c r="M224" s="73"/>
      <c r="T224" s="74"/>
      <c r="AT224" s="72" t="s">
        <v>246</v>
      </c>
      <c r="AU224" s="72" t="s">
        <v>2</v>
      </c>
      <c r="AV224" s="15" t="s">
        <v>90</v>
      </c>
      <c r="AW224" s="15" t="s">
        <v>179</v>
      </c>
      <c r="AX224" s="15" t="s">
        <v>70</v>
      </c>
      <c r="AY224" s="72" t="s">
        <v>71</v>
      </c>
      <c r="BE224" s="82"/>
      <c r="BF224" s="82"/>
      <c r="BG224" s="82"/>
      <c r="BH224" s="82"/>
      <c r="BI224" s="82"/>
      <c r="BK224" s="82"/>
    </row>
    <row r="225" spans="2:65" s="14" customFormat="1" ht="9.9499999999999993" customHeight="1" x14ac:dyDescent="0.2">
      <c r="B225" s="64"/>
      <c r="D225" s="188" t="s">
        <v>246</v>
      </c>
      <c r="E225" s="65"/>
      <c r="F225" s="193" t="s">
        <v>251</v>
      </c>
      <c r="H225" s="194">
        <v>176.1</v>
      </c>
      <c r="I225" s="165"/>
      <c r="J225" s="82"/>
      <c r="L225" s="64"/>
      <c r="M225" s="66"/>
      <c r="T225" s="67"/>
      <c r="AT225" s="65" t="s">
        <v>246</v>
      </c>
      <c r="AU225" s="65" t="s">
        <v>2</v>
      </c>
      <c r="AV225" s="14" t="s">
        <v>95</v>
      </c>
      <c r="AW225" s="14" t="s">
        <v>179</v>
      </c>
      <c r="AX225" s="14" t="s">
        <v>74</v>
      </c>
      <c r="AY225" s="65" t="s">
        <v>71</v>
      </c>
      <c r="BE225" s="82"/>
      <c r="BF225" s="82"/>
      <c r="BG225" s="82"/>
      <c r="BH225" s="82"/>
      <c r="BI225" s="82"/>
      <c r="BK225" s="82"/>
    </row>
    <row r="226" spans="2:65" s="1" customFormat="1" ht="37.700000000000003" customHeight="1" x14ac:dyDescent="0.2">
      <c r="B226" s="19"/>
      <c r="C226" s="156" t="s">
        <v>476</v>
      </c>
      <c r="D226" s="156" t="s">
        <v>75</v>
      </c>
      <c r="E226" s="157" t="s">
        <v>477</v>
      </c>
      <c r="F226" s="158" t="s">
        <v>478</v>
      </c>
      <c r="G226" s="159" t="s">
        <v>254</v>
      </c>
      <c r="H226" s="160">
        <v>24</v>
      </c>
      <c r="I226" s="103"/>
      <c r="J226" s="161" t="str">
        <f>IF(OR(I226="",H226=""),"",ROUND(I226*H226,2))</f>
        <v/>
      </c>
      <c r="K226" s="162" t="s">
        <v>79</v>
      </c>
      <c r="L226" s="19"/>
      <c r="M226" s="50"/>
      <c r="N226" s="51" t="s">
        <v>31</v>
      </c>
      <c r="O226" s="52">
        <v>0.76300000000000001</v>
      </c>
      <c r="P226" s="52">
        <f>O226*H226</f>
        <v>18.312000000000001</v>
      </c>
      <c r="Q226" s="52">
        <v>5.3099999999999996E-3</v>
      </c>
      <c r="R226" s="52">
        <f>Q226*H226</f>
        <v>0.12744</v>
      </c>
      <c r="S226" s="52">
        <v>0</v>
      </c>
      <c r="T226" s="53">
        <f>S226*H226</f>
        <v>0</v>
      </c>
      <c r="AR226" s="54" t="s">
        <v>162</v>
      </c>
      <c r="AT226" s="54" t="s">
        <v>75</v>
      </c>
      <c r="AU226" s="54" t="s">
        <v>2</v>
      </c>
      <c r="AY226" s="17" t="s">
        <v>71</v>
      </c>
      <c r="BE226" s="104" t="str">
        <f>IF(N226="základní",J226,0)</f>
        <v/>
      </c>
      <c r="BF226" s="104">
        <f>IF(N226="snížená",J226,0)</f>
        <v>0</v>
      </c>
      <c r="BG226" s="104">
        <f>IF(N226="zákl. přenesená",J226,0)</f>
        <v>0</v>
      </c>
      <c r="BH226" s="104">
        <f>IF(N226="sníž. přenesená",J226,0)</f>
        <v>0</v>
      </c>
      <c r="BI226" s="104">
        <f>IF(N226="nulová",J226,0)</f>
        <v>0</v>
      </c>
      <c r="BJ226" s="17" t="s">
        <v>74</v>
      </c>
      <c r="BK226" s="104" t="str">
        <f>IF(OR(I226="",H226=""),"",ROUND(I226*H226,2))</f>
        <v/>
      </c>
      <c r="BL226" s="17" t="s">
        <v>162</v>
      </c>
      <c r="BM226" s="54" t="s">
        <v>479</v>
      </c>
    </row>
    <row r="227" spans="2:65" s="1" customFormat="1" ht="9.9499999999999993" customHeight="1" x14ac:dyDescent="0.2">
      <c r="B227" s="19"/>
      <c r="D227" s="163" t="s">
        <v>82</v>
      </c>
      <c r="F227" s="164" t="s">
        <v>480</v>
      </c>
      <c r="I227" s="165"/>
      <c r="J227" s="82"/>
      <c r="L227" s="19"/>
      <c r="M227" s="55"/>
      <c r="T227" s="24"/>
      <c r="AT227" s="17" t="s">
        <v>82</v>
      </c>
      <c r="AU227" s="17" t="s">
        <v>2</v>
      </c>
      <c r="BE227" s="82"/>
      <c r="BF227" s="82"/>
      <c r="BG227" s="82"/>
      <c r="BH227" s="82"/>
      <c r="BI227" s="82"/>
      <c r="BK227" s="82"/>
    </row>
    <row r="228" spans="2:65" s="12" customFormat="1" ht="9.9499999999999993" customHeight="1" x14ac:dyDescent="0.2">
      <c r="B228" s="56"/>
      <c r="D228" s="188" t="s">
        <v>246</v>
      </c>
      <c r="E228" s="57"/>
      <c r="F228" s="190" t="s">
        <v>481</v>
      </c>
      <c r="H228" s="57"/>
      <c r="I228" s="165"/>
      <c r="J228" s="82"/>
      <c r="L228" s="56"/>
      <c r="M228" s="58"/>
      <c r="T228" s="59"/>
      <c r="AT228" s="57" t="s">
        <v>246</v>
      </c>
      <c r="AU228" s="57" t="s">
        <v>2</v>
      </c>
      <c r="AV228" s="12" t="s">
        <v>74</v>
      </c>
      <c r="AW228" s="12" t="s">
        <v>179</v>
      </c>
      <c r="AX228" s="12" t="s">
        <v>70</v>
      </c>
      <c r="AY228" s="57" t="s">
        <v>71</v>
      </c>
      <c r="BE228" s="82"/>
      <c r="BF228" s="82"/>
      <c r="BG228" s="82"/>
      <c r="BH228" s="82"/>
      <c r="BI228" s="82"/>
      <c r="BK228" s="82"/>
    </row>
    <row r="229" spans="2:65" s="13" customFormat="1" ht="9.9499999999999993" customHeight="1" x14ac:dyDescent="0.2">
      <c r="B229" s="60"/>
      <c r="D229" s="188" t="s">
        <v>246</v>
      </c>
      <c r="E229" s="61"/>
      <c r="F229" s="191" t="s">
        <v>482</v>
      </c>
      <c r="H229" s="192">
        <v>24</v>
      </c>
      <c r="I229" s="165"/>
      <c r="J229" s="82"/>
      <c r="L229" s="60"/>
      <c r="M229" s="62"/>
      <c r="T229" s="63"/>
      <c r="AT229" s="61" t="s">
        <v>246</v>
      </c>
      <c r="AU229" s="61" t="s">
        <v>2</v>
      </c>
      <c r="AV229" s="13" t="s">
        <v>2</v>
      </c>
      <c r="AW229" s="13" t="s">
        <v>179</v>
      </c>
      <c r="AX229" s="13" t="s">
        <v>74</v>
      </c>
      <c r="AY229" s="61" t="s">
        <v>71</v>
      </c>
      <c r="BE229" s="82"/>
      <c r="BF229" s="82"/>
      <c r="BG229" s="82"/>
      <c r="BH229" s="82"/>
      <c r="BI229" s="82"/>
      <c r="BK229" s="82"/>
    </row>
    <row r="230" spans="2:65" s="1" customFormat="1" ht="37.700000000000003" customHeight="1" x14ac:dyDescent="0.2">
      <c r="B230" s="19"/>
      <c r="C230" s="156" t="s">
        <v>483</v>
      </c>
      <c r="D230" s="156" t="s">
        <v>75</v>
      </c>
      <c r="E230" s="157" t="s">
        <v>484</v>
      </c>
      <c r="F230" s="158" t="s">
        <v>485</v>
      </c>
      <c r="G230" s="159" t="s">
        <v>254</v>
      </c>
      <c r="H230" s="160">
        <v>11.5</v>
      </c>
      <c r="I230" s="103"/>
      <c r="J230" s="161" t="str">
        <f>IF(OR(I230="",H230=""),"",ROUND(I230*H230,2))</f>
        <v/>
      </c>
      <c r="K230" s="162" t="s">
        <v>79</v>
      </c>
      <c r="L230" s="19"/>
      <c r="M230" s="50"/>
      <c r="N230" s="51" t="s">
        <v>31</v>
      </c>
      <c r="O230" s="52">
        <v>0.35099999999999998</v>
      </c>
      <c r="P230" s="52">
        <f>O230*H230</f>
        <v>4.0365000000000002</v>
      </c>
      <c r="Q230" s="52">
        <v>0</v>
      </c>
      <c r="R230" s="52">
        <f>Q230*H230</f>
        <v>0</v>
      </c>
      <c r="S230" s="52">
        <v>0</v>
      </c>
      <c r="T230" s="53">
        <f>S230*H230</f>
        <v>0</v>
      </c>
      <c r="AR230" s="54" t="s">
        <v>162</v>
      </c>
      <c r="AT230" s="54" t="s">
        <v>75</v>
      </c>
      <c r="AU230" s="54" t="s">
        <v>2</v>
      </c>
      <c r="AY230" s="17" t="s">
        <v>71</v>
      </c>
      <c r="BE230" s="104" t="str">
        <f>IF(N230="základní",J230,0)</f>
        <v/>
      </c>
      <c r="BF230" s="104">
        <f>IF(N230="snížená",J230,0)</f>
        <v>0</v>
      </c>
      <c r="BG230" s="104">
        <f>IF(N230="zákl. přenesená",J230,0)</f>
        <v>0</v>
      </c>
      <c r="BH230" s="104">
        <f>IF(N230="sníž. přenesená",J230,0)</f>
        <v>0</v>
      </c>
      <c r="BI230" s="104">
        <f>IF(N230="nulová",J230,0)</f>
        <v>0</v>
      </c>
      <c r="BJ230" s="17" t="s">
        <v>74</v>
      </c>
      <c r="BK230" s="104" t="str">
        <f>IF(OR(I230="",H230=""),"",ROUND(I230*H230,2))</f>
        <v/>
      </c>
      <c r="BL230" s="17" t="s">
        <v>162</v>
      </c>
      <c r="BM230" s="54" t="s">
        <v>486</v>
      </c>
    </row>
    <row r="231" spans="2:65" s="1" customFormat="1" ht="9.9499999999999993" customHeight="1" x14ac:dyDescent="0.2">
      <c r="B231" s="19"/>
      <c r="D231" s="163" t="s">
        <v>82</v>
      </c>
      <c r="F231" s="164" t="s">
        <v>487</v>
      </c>
      <c r="I231" s="165"/>
      <c r="J231" s="82"/>
      <c r="L231" s="19"/>
      <c r="M231" s="55"/>
      <c r="T231" s="24"/>
      <c r="AT231" s="17" t="s">
        <v>82</v>
      </c>
      <c r="AU231" s="17" t="s">
        <v>2</v>
      </c>
      <c r="BE231" s="82"/>
      <c r="BF231" s="82"/>
      <c r="BG231" s="82"/>
      <c r="BH231" s="82"/>
      <c r="BI231" s="82"/>
      <c r="BK231" s="82"/>
    </row>
    <row r="232" spans="2:65" s="1" customFormat="1" ht="16.5" customHeight="1" x14ac:dyDescent="0.2">
      <c r="B232" s="19"/>
      <c r="C232" s="195" t="s">
        <v>488</v>
      </c>
      <c r="D232" s="195" t="s">
        <v>306</v>
      </c>
      <c r="E232" s="196" t="s">
        <v>489</v>
      </c>
      <c r="F232" s="197" t="s">
        <v>490</v>
      </c>
      <c r="G232" s="198" t="s">
        <v>254</v>
      </c>
      <c r="H232" s="199">
        <v>4.8</v>
      </c>
      <c r="I232" s="105"/>
      <c r="J232" s="200" t="str">
        <f>IF(OR(I232="",H232=""),"",ROUND(I232*H232,2))</f>
        <v/>
      </c>
      <c r="K232" s="201" t="s">
        <v>79</v>
      </c>
      <c r="L232" s="68"/>
      <c r="M232" s="69"/>
      <c r="N232" s="70" t="s">
        <v>31</v>
      </c>
      <c r="O232" s="52">
        <v>0</v>
      </c>
      <c r="P232" s="52">
        <f>O232*H232</f>
        <v>0</v>
      </c>
      <c r="Q232" s="52">
        <v>2.0999999999999999E-3</v>
      </c>
      <c r="R232" s="52">
        <f>Q232*H232</f>
        <v>1.0079999999999999E-2</v>
      </c>
      <c r="S232" s="52">
        <v>0</v>
      </c>
      <c r="T232" s="53">
        <f>S232*H232</f>
        <v>0</v>
      </c>
      <c r="AR232" s="54" t="s">
        <v>309</v>
      </c>
      <c r="AT232" s="54" t="s">
        <v>306</v>
      </c>
      <c r="AU232" s="54" t="s">
        <v>2</v>
      </c>
      <c r="AY232" s="17" t="s">
        <v>71</v>
      </c>
      <c r="BE232" s="104" t="str">
        <f>IF(N232="základní",J232,0)</f>
        <v/>
      </c>
      <c r="BF232" s="104">
        <f>IF(N232="snížená",J232,0)</f>
        <v>0</v>
      </c>
      <c r="BG232" s="104">
        <f>IF(N232="zákl. přenesená",J232,0)</f>
        <v>0</v>
      </c>
      <c r="BH232" s="104">
        <f>IF(N232="sníž. přenesená",J232,0)</f>
        <v>0</v>
      </c>
      <c r="BI232" s="104">
        <f>IF(N232="nulová",J232,0)</f>
        <v>0</v>
      </c>
      <c r="BJ232" s="17" t="s">
        <v>74</v>
      </c>
      <c r="BK232" s="104" t="str">
        <f>IF(OR(I232="",H232=""),"",ROUND(I232*H232,2))</f>
        <v/>
      </c>
      <c r="BL232" s="17" t="s">
        <v>162</v>
      </c>
      <c r="BM232" s="54" t="s">
        <v>491</v>
      </c>
    </row>
    <row r="233" spans="2:65" s="12" customFormat="1" ht="9.9499999999999993" customHeight="1" x14ac:dyDescent="0.2">
      <c r="B233" s="56"/>
      <c r="D233" s="188" t="s">
        <v>246</v>
      </c>
      <c r="E233" s="57"/>
      <c r="F233" s="190" t="s">
        <v>492</v>
      </c>
      <c r="H233" s="57"/>
      <c r="I233" s="165"/>
      <c r="J233" s="82"/>
      <c r="L233" s="56"/>
      <c r="M233" s="58"/>
      <c r="T233" s="59"/>
      <c r="AT233" s="57" t="s">
        <v>246</v>
      </c>
      <c r="AU233" s="57" t="s">
        <v>2</v>
      </c>
      <c r="AV233" s="12" t="s">
        <v>74</v>
      </c>
      <c r="AW233" s="12" t="s">
        <v>179</v>
      </c>
      <c r="AX233" s="12" t="s">
        <v>70</v>
      </c>
      <c r="AY233" s="57" t="s">
        <v>71</v>
      </c>
      <c r="BE233" s="82"/>
      <c r="BF233" s="82"/>
      <c r="BG233" s="82"/>
      <c r="BH233" s="82"/>
      <c r="BI233" s="82"/>
      <c r="BK233" s="82"/>
    </row>
    <row r="234" spans="2:65" s="13" customFormat="1" ht="9.9499999999999993" customHeight="1" x14ac:dyDescent="0.2">
      <c r="B234" s="60"/>
      <c r="D234" s="188" t="s">
        <v>246</v>
      </c>
      <c r="E234" s="61"/>
      <c r="F234" s="191" t="s">
        <v>493</v>
      </c>
      <c r="H234" s="192">
        <v>4</v>
      </c>
      <c r="I234" s="165"/>
      <c r="J234" s="82"/>
      <c r="L234" s="60"/>
      <c r="M234" s="62"/>
      <c r="T234" s="63"/>
      <c r="AT234" s="61" t="s">
        <v>246</v>
      </c>
      <c r="AU234" s="61" t="s">
        <v>2</v>
      </c>
      <c r="AV234" s="13" t="s">
        <v>2</v>
      </c>
      <c r="AW234" s="13" t="s">
        <v>179</v>
      </c>
      <c r="AX234" s="13" t="s">
        <v>74</v>
      </c>
      <c r="AY234" s="61" t="s">
        <v>71</v>
      </c>
      <c r="BE234" s="82"/>
      <c r="BF234" s="82"/>
      <c r="BG234" s="82"/>
      <c r="BH234" s="82"/>
      <c r="BI234" s="82"/>
      <c r="BK234" s="82"/>
    </row>
    <row r="235" spans="2:65" s="13" customFormat="1" ht="9.9499999999999993" customHeight="1" x14ac:dyDescent="0.2">
      <c r="B235" s="60"/>
      <c r="D235" s="188" t="s">
        <v>246</v>
      </c>
      <c r="F235" s="191" t="s">
        <v>494</v>
      </c>
      <c r="H235" s="192">
        <v>4.8</v>
      </c>
      <c r="I235" s="165"/>
      <c r="J235" s="82"/>
      <c r="L235" s="60"/>
      <c r="M235" s="62"/>
      <c r="T235" s="63"/>
      <c r="AT235" s="61" t="s">
        <v>246</v>
      </c>
      <c r="AU235" s="61" t="s">
        <v>2</v>
      </c>
      <c r="AV235" s="13" t="s">
        <v>2</v>
      </c>
      <c r="AW235" s="13" t="s">
        <v>5</v>
      </c>
      <c r="AX235" s="13" t="s">
        <v>74</v>
      </c>
      <c r="AY235" s="61" t="s">
        <v>71</v>
      </c>
      <c r="BE235" s="82"/>
      <c r="BF235" s="82"/>
      <c r="BG235" s="82"/>
      <c r="BH235" s="82"/>
      <c r="BI235" s="82"/>
      <c r="BK235" s="82"/>
    </row>
    <row r="236" spans="2:65" s="1" customFormat="1" ht="16.5" customHeight="1" x14ac:dyDescent="0.2">
      <c r="B236" s="19"/>
      <c r="C236" s="195" t="s">
        <v>495</v>
      </c>
      <c r="D236" s="195" t="s">
        <v>306</v>
      </c>
      <c r="E236" s="196" t="s">
        <v>496</v>
      </c>
      <c r="F236" s="197" t="s">
        <v>497</v>
      </c>
      <c r="G236" s="198" t="s">
        <v>254</v>
      </c>
      <c r="H236" s="199">
        <v>9</v>
      </c>
      <c r="I236" s="105"/>
      <c r="J236" s="200" t="str">
        <f>IF(OR(I236="",H236=""),"",ROUND(I236*H236,2))</f>
        <v/>
      </c>
      <c r="K236" s="201" t="s">
        <v>79</v>
      </c>
      <c r="L236" s="68"/>
      <c r="M236" s="69"/>
      <c r="N236" s="70" t="s">
        <v>31</v>
      </c>
      <c r="O236" s="52">
        <v>0</v>
      </c>
      <c r="P236" s="52">
        <f>O236*H236</f>
        <v>0</v>
      </c>
      <c r="Q236" s="52">
        <v>2.8E-3</v>
      </c>
      <c r="R236" s="52">
        <f>Q236*H236</f>
        <v>2.52E-2</v>
      </c>
      <c r="S236" s="52">
        <v>0</v>
      </c>
      <c r="T236" s="53">
        <f>S236*H236</f>
        <v>0</v>
      </c>
      <c r="AR236" s="54" t="s">
        <v>309</v>
      </c>
      <c r="AT236" s="54" t="s">
        <v>306</v>
      </c>
      <c r="AU236" s="54" t="s">
        <v>2</v>
      </c>
      <c r="AY236" s="17" t="s">
        <v>71</v>
      </c>
      <c r="BE236" s="104" t="str">
        <f>IF(N236="základní",J236,0)</f>
        <v/>
      </c>
      <c r="BF236" s="104">
        <f>IF(N236="snížená",J236,0)</f>
        <v>0</v>
      </c>
      <c r="BG236" s="104">
        <f>IF(N236="zákl. přenesená",J236,0)</f>
        <v>0</v>
      </c>
      <c r="BH236" s="104">
        <f>IF(N236="sníž. přenesená",J236,0)</f>
        <v>0</v>
      </c>
      <c r="BI236" s="104">
        <f>IF(N236="nulová",J236,0)</f>
        <v>0</v>
      </c>
      <c r="BJ236" s="17" t="s">
        <v>74</v>
      </c>
      <c r="BK236" s="104" t="str">
        <f>IF(OR(I236="",H236=""),"",ROUND(I236*H236,2))</f>
        <v/>
      </c>
      <c r="BL236" s="17" t="s">
        <v>162</v>
      </c>
      <c r="BM236" s="54" t="s">
        <v>498</v>
      </c>
    </row>
    <row r="237" spans="2:65" s="12" customFormat="1" ht="9.9499999999999993" customHeight="1" x14ac:dyDescent="0.2">
      <c r="B237" s="56"/>
      <c r="D237" s="188" t="s">
        <v>246</v>
      </c>
      <c r="E237" s="57"/>
      <c r="F237" s="190" t="s">
        <v>492</v>
      </c>
      <c r="H237" s="57"/>
      <c r="I237" s="165"/>
      <c r="J237" s="82"/>
      <c r="L237" s="56"/>
      <c r="M237" s="58"/>
      <c r="T237" s="59"/>
      <c r="AT237" s="57" t="s">
        <v>246</v>
      </c>
      <c r="AU237" s="57" t="s">
        <v>2</v>
      </c>
      <c r="AV237" s="12" t="s">
        <v>74</v>
      </c>
      <c r="AW237" s="12" t="s">
        <v>179</v>
      </c>
      <c r="AX237" s="12" t="s">
        <v>70</v>
      </c>
      <c r="AY237" s="57" t="s">
        <v>71</v>
      </c>
      <c r="BE237" s="82"/>
      <c r="BF237" s="82"/>
      <c r="BG237" s="82"/>
      <c r="BH237" s="82"/>
      <c r="BI237" s="82"/>
      <c r="BK237" s="82"/>
    </row>
    <row r="238" spans="2:65" s="13" customFormat="1" ht="9.9499999999999993" customHeight="1" x14ac:dyDescent="0.2">
      <c r="B238" s="60"/>
      <c r="D238" s="188" t="s">
        <v>246</v>
      </c>
      <c r="E238" s="61"/>
      <c r="F238" s="191" t="s">
        <v>499</v>
      </c>
      <c r="H238" s="192">
        <v>7.5</v>
      </c>
      <c r="I238" s="165"/>
      <c r="J238" s="82"/>
      <c r="L238" s="60"/>
      <c r="M238" s="62"/>
      <c r="T238" s="63"/>
      <c r="AT238" s="61" t="s">
        <v>246</v>
      </c>
      <c r="AU238" s="61" t="s">
        <v>2</v>
      </c>
      <c r="AV238" s="13" t="s">
        <v>2</v>
      </c>
      <c r="AW238" s="13" t="s">
        <v>179</v>
      </c>
      <c r="AX238" s="13" t="s">
        <v>74</v>
      </c>
      <c r="AY238" s="61" t="s">
        <v>71</v>
      </c>
      <c r="BE238" s="82"/>
      <c r="BF238" s="82"/>
      <c r="BG238" s="82"/>
      <c r="BH238" s="82"/>
      <c r="BI238" s="82"/>
      <c r="BK238" s="82"/>
    </row>
    <row r="239" spans="2:65" s="13" customFormat="1" ht="9.9499999999999993" customHeight="1" x14ac:dyDescent="0.2">
      <c r="B239" s="60"/>
      <c r="D239" s="188" t="s">
        <v>246</v>
      </c>
      <c r="F239" s="191" t="s">
        <v>500</v>
      </c>
      <c r="H239" s="192">
        <v>9</v>
      </c>
      <c r="I239" s="165"/>
      <c r="J239" s="82"/>
      <c r="L239" s="60"/>
      <c r="M239" s="62"/>
      <c r="T239" s="63"/>
      <c r="AT239" s="61" t="s">
        <v>246</v>
      </c>
      <c r="AU239" s="61" t="s">
        <v>2</v>
      </c>
      <c r="AV239" s="13" t="s">
        <v>2</v>
      </c>
      <c r="AW239" s="13" t="s">
        <v>5</v>
      </c>
      <c r="AX239" s="13" t="s">
        <v>74</v>
      </c>
      <c r="AY239" s="61" t="s">
        <v>71</v>
      </c>
      <c r="BE239" s="82"/>
      <c r="BF239" s="82"/>
      <c r="BG239" s="82"/>
      <c r="BH239" s="82"/>
      <c r="BI239" s="82"/>
      <c r="BK239" s="82"/>
    </row>
    <row r="240" spans="2:65" s="1" customFormat="1" ht="37.700000000000003" customHeight="1" x14ac:dyDescent="0.2">
      <c r="B240" s="19"/>
      <c r="C240" s="156" t="s">
        <v>501</v>
      </c>
      <c r="D240" s="156" t="s">
        <v>75</v>
      </c>
      <c r="E240" s="157" t="s">
        <v>502</v>
      </c>
      <c r="F240" s="158" t="s">
        <v>503</v>
      </c>
      <c r="G240" s="159" t="s">
        <v>219</v>
      </c>
      <c r="H240" s="160">
        <v>1</v>
      </c>
      <c r="I240" s="103"/>
      <c r="J240" s="161" t="str">
        <f>IF(OR(I240="",H240=""),"",ROUND(I240*H240,2))</f>
        <v/>
      </c>
      <c r="K240" s="162" t="s">
        <v>79</v>
      </c>
      <c r="L240" s="19"/>
      <c r="M240" s="50"/>
      <c r="N240" s="51" t="s">
        <v>31</v>
      </c>
      <c r="O240" s="52">
        <v>0.65700000000000003</v>
      </c>
      <c r="P240" s="52">
        <f>O240*H240</f>
        <v>0.65700000000000003</v>
      </c>
      <c r="Q240" s="52">
        <v>0</v>
      </c>
      <c r="R240" s="52">
        <f>Q240*H240</f>
        <v>0</v>
      </c>
      <c r="S240" s="52">
        <v>0</v>
      </c>
      <c r="T240" s="53">
        <f>S240*H240</f>
        <v>0</v>
      </c>
      <c r="AR240" s="54" t="s">
        <v>162</v>
      </c>
      <c r="AT240" s="54" t="s">
        <v>75</v>
      </c>
      <c r="AU240" s="54" t="s">
        <v>2</v>
      </c>
      <c r="AY240" s="17" t="s">
        <v>71</v>
      </c>
      <c r="BE240" s="104" t="str">
        <f>IF(N240="základní",J240,0)</f>
        <v/>
      </c>
      <c r="BF240" s="104">
        <f>IF(N240="snížená",J240,0)</f>
        <v>0</v>
      </c>
      <c r="BG240" s="104">
        <f>IF(N240="zákl. přenesená",J240,0)</f>
        <v>0</v>
      </c>
      <c r="BH240" s="104">
        <f>IF(N240="sníž. přenesená",J240,0)</f>
        <v>0</v>
      </c>
      <c r="BI240" s="104">
        <f>IF(N240="nulová",J240,0)</f>
        <v>0</v>
      </c>
      <c r="BJ240" s="17" t="s">
        <v>74</v>
      </c>
      <c r="BK240" s="104" t="str">
        <f>IF(OR(I240="",H240=""),"",ROUND(I240*H240,2))</f>
        <v/>
      </c>
      <c r="BL240" s="17" t="s">
        <v>162</v>
      </c>
      <c r="BM240" s="54" t="s">
        <v>504</v>
      </c>
    </row>
    <row r="241" spans="2:65" s="1" customFormat="1" ht="9.9499999999999993" customHeight="1" x14ac:dyDescent="0.2">
      <c r="B241" s="19"/>
      <c r="D241" s="163" t="s">
        <v>82</v>
      </c>
      <c r="F241" s="164" t="s">
        <v>505</v>
      </c>
      <c r="I241" s="165"/>
      <c r="J241" s="82"/>
      <c r="L241" s="19"/>
      <c r="M241" s="55"/>
      <c r="T241" s="24"/>
      <c r="AT241" s="17" t="s">
        <v>82</v>
      </c>
      <c r="AU241" s="17" t="s">
        <v>2</v>
      </c>
      <c r="BE241" s="82"/>
      <c r="BF241" s="82"/>
      <c r="BG241" s="82"/>
      <c r="BH241" s="82"/>
      <c r="BI241" s="82"/>
      <c r="BK241" s="82"/>
    </row>
    <row r="242" spans="2:65" s="1" customFormat="1" ht="16.5" customHeight="1" x14ac:dyDescent="0.2">
      <c r="B242" s="19"/>
      <c r="C242" s="195" t="s">
        <v>506</v>
      </c>
      <c r="D242" s="195" t="s">
        <v>306</v>
      </c>
      <c r="E242" s="196" t="s">
        <v>507</v>
      </c>
      <c r="F242" s="197" t="s">
        <v>508</v>
      </c>
      <c r="G242" s="198" t="s">
        <v>219</v>
      </c>
      <c r="H242" s="199">
        <v>1</v>
      </c>
      <c r="I242" s="105"/>
      <c r="J242" s="200" t="str">
        <f>IF(OR(I242="",H242=""),"",ROUND(I242*H242,2))</f>
        <v/>
      </c>
      <c r="K242" s="201" t="s">
        <v>79</v>
      </c>
      <c r="L242" s="68"/>
      <c r="M242" s="69"/>
      <c r="N242" s="70" t="s">
        <v>31</v>
      </c>
      <c r="O242" s="52">
        <v>0</v>
      </c>
      <c r="P242" s="52">
        <f>O242*H242</f>
        <v>0</v>
      </c>
      <c r="Q242" s="52">
        <v>1.1000000000000001E-3</v>
      </c>
      <c r="R242" s="52">
        <f>Q242*H242</f>
        <v>1.1000000000000001E-3</v>
      </c>
      <c r="S242" s="52">
        <v>0</v>
      </c>
      <c r="T242" s="53">
        <f>S242*H242</f>
        <v>0</v>
      </c>
      <c r="AR242" s="54" t="s">
        <v>309</v>
      </c>
      <c r="AT242" s="54" t="s">
        <v>306</v>
      </c>
      <c r="AU242" s="54" t="s">
        <v>2</v>
      </c>
      <c r="AY242" s="17" t="s">
        <v>71</v>
      </c>
      <c r="BE242" s="104" t="str">
        <f>IF(N242="základní",J242,0)</f>
        <v/>
      </c>
      <c r="BF242" s="104">
        <f>IF(N242="snížená",J242,0)</f>
        <v>0</v>
      </c>
      <c r="BG242" s="104">
        <f>IF(N242="zákl. přenesená",J242,0)</f>
        <v>0</v>
      </c>
      <c r="BH242" s="104">
        <f>IF(N242="sníž. přenesená",J242,0)</f>
        <v>0</v>
      </c>
      <c r="BI242" s="104">
        <f>IF(N242="nulová",J242,0)</f>
        <v>0</v>
      </c>
      <c r="BJ242" s="17" t="s">
        <v>74</v>
      </c>
      <c r="BK242" s="104" t="str">
        <f>IF(OR(I242="",H242=""),"",ROUND(I242*H242,2))</f>
        <v/>
      </c>
      <c r="BL242" s="17" t="s">
        <v>162</v>
      </c>
      <c r="BM242" s="54" t="s">
        <v>509</v>
      </c>
    </row>
    <row r="243" spans="2:65" s="13" customFormat="1" ht="9.9499999999999993" customHeight="1" x14ac:dyDescent="0.2">
      <c r="B243" s="60"/>
      <c r="D243" s="188" t="s">
        <v>246</v>
      </c>
      <c r="E243" s="61"/>
      <c r="F243" s="191" t="s">
        <v>74</v>
      </c>
      <c r="H243" s="192">
        <v>1</v>
      </c>
      <c r="I243" s="165"/>
      <c r="J243" s="82"/>
      <c r="L243" s="60"/>
      <c r="M243" s="62"/>
      <c r="T243" s="63"/>
      <c r="AT243" s="61" t="s">
        <v>246</v>
      </c>
      <c r="AU243" s="61" t="s">
        <v>2</v>
      </c>
      <c r="AV243" s="13" t="s">
        <v>2</v>
      </c>
      <c r="AW243" s="13" t="s">
        <v>179</v>
      </c>
      <c r="AX243" s="13" t="s">
        <v>74</v>
      </c>
      <c r="AY243" s="61" t="s">
        <v>71</v>
      </c>
      <c r="BE243" s="82"/>
      <c r="BF243" s="82"/>
      <c r="BG243" s="82"/>
      <c r="BH243" s="82"/>
      <c r="BI243" s="82"/>
      <c r="BK243" s="82"/>
    </row>
    <row r="244" spans="2:65" s="1" customFormat="1" ht="33" customHeight="1" x14ac:dyDescent="0.2">
      <c r="B244" s="19"/>
      <c r="C244" s="156" t="s">
        <v>510</v>
      </c>
      <c r="D244" s="156" t="s">
        <v>75</v>
      </c>
      <c r="E244" s="157" t="s">
        <v>511</v>
      </c>
      <c r="F244" s="158" t="s">
        <v>512</v>
      </c>
      <c r="G244" s="159" t="s">
        <v>254</v>
      </c>
      <c r="H244" s="160">
        <v>176.1</v>
      </c>
      <c r="I244" s="103"/>
      <c r="J244" s="161" t="str">
        <f>IF(OR(I244="",H244=""),"",ROUND(I244*H244,2))</f>
        <v/>
      </c>
      <c r="K244" s="162" t="s">
        <v>79</v>
      </c>
      <c r="L244" s="19"/>
      <c r="M244" s="50"/>
      <c r="N244" s="51" t="s">
        <v>31</v>
      </c>
      <c r="O244" s="52">
        <v>0.24</v>
      </c>
      <c r="P244" s="52">
        <f>O244*H244</f>
        <v>42.263999999999996</v>
      </c>
      <c r="Q244" s="52">
        <v>2.1000000000000001E-4</v>
      </c>
      <c r="R244" s="52">
        <f>Q244*H244</f>
        <v>3.6981E-2</v>
      </c>
      <c r="S244" s="52">
        <v>0</v>
      </c>
      <c r="T244" s="53">
        <f>S244*H244</f>
        <v>0</v>
      </c>
      <c r="AR244" s="54" t="s">
        <v>162</v>
      </c>
      <c r="AT244" s="54" t="s">
        <v>75</v>
      </c>
      <c r="AU244" s="54" t="s">
        <v>2</v>
      </c>
      <c r="AY244" s="17" t="s">
        <v>71</v>
      </c>
      <c r="BE244" s="104" t="str">
        <f>IF(N244="základní",J244,0)</f>
        <v/>
      </c>
      <c r="BF244" s="104">
        <f>IF(N244="snížená",J244,0)</f>
        <v>0</v>
      </c>
      <c r="BG244" s="104">
        <f>IF(N244="zákl. přenesená",J244,0)</f>
        <v>0</v>
      </c>
      <c r="BH244" s="104">
        <f>IF(N244="sníž. přenesená",J244,0)</f>
        <v>0</v>
      </c>
      <c r="BI244" s="104">
        <f>IF(N244="nulová",J244,0)</f>
        <v>0</v>
      </c>
      <c r="BJ244" s="17" t="s">
        <v>74</v>
      </c>
      <c r="BK244" s="104" t="str">
        <f>IF(OR(I244="",H244=""),"",ROUND(I244*H244,2))</f>
        <v/>
      </c>
      <c r="BL244" s="17" t="s">
        <v>162</v>
      </c>
      <c r="BM244" s="54" t="s">
        <v>513</v>
      </c>
    </row>
    <row r="245" spans="2:65" s="1" customFormat="1" ht="9.9499999999999993" customHeight="1" x14ac:dyDescent="0.2">
      <c r="B245" s="19"/>
      <c r="D245" s="163" t="s">
        <v>82</v>
      </c>
      <c r="F245" s="164" t="s">
        <v>514</v>
      </c>
      <c r="I245" s="165"/>
      <c r="J245" s="82"/>
      <c r="L245" s="19"/>
      <c r="M245" s="55"/>
      <c r="T245" s="24"/>
      <c r="AT245" s="17" t="s">
        <v>82</v>
      </c>
      <c r="AU245" s="17" t="s">
        <v>2</v>
      </c>
      <c r="BE245" s="82"/>
      <c r="BF245" s="82"/>
      <c r="BG245" s="82"/>
      <c r="BH245" s="82"/>
      <c r="BI245" s="82"/>
      <c r="BK245" s="82"/>
    </row>
    <row r="246" spans="2:65" s="1" customFormat="1" ht="33" customHeight="1" x14ac:dyDescent="0.2">
      <c r="B246" s="19"/>
      <c r="C246" s="156" t="s">
        <v>515</v>
      </c>
      <c r="D246" s="156" t="s">
        <v>75</v>
      </c>
      <c r="E246" s="157" t="s">
        <v>516</v>
      </c>
      <c r="F246" s="158" t="s">
        <v>517</v>
      </c>
      <c r="G246" s="159" t="s">
        <v>254</v>
      </c>
      <c r="H246" s="160">
        <v>24</v>
      </c>
      <c r="I246" s="103"/>
      <c r="J246" s="161" t="str">
        <f>IF(OR(I246="",H246=""),"",ROUND(I246*H246,2))</f>
        <v/>
      </c>
      <c r="K246" s="162" t="s">
        <v>79</v>
      </c>
      <c r="L246" s="19"/>
      <c r="M246" s="50"/>
      <c r="N246" s="51" t="s">
        <v>31</v>
      </c>
      <c r="O246" s="52">
        <v>0.24</v>
      </c>
      <c r="P246" s="52">
        <f>O246*H246</f>
        <v>5.76</v>
      </c>
      <c r="Q246" s="52">
        <v>2.7999999999999998E-4</v>
      </c>
      <c r="R246" s="52">
        <f>Q246*H246</f>
        <v>6.7199999999999994E-3</v>
      </c>
      <c r="S246" s="52">
        <v>0</v>
      </c>
      <c r="T246" s="53">
        <f>S246*H246</f>
        <v>0</v>
      </c>
      <c r="AR246" s="54" t="s">
        <v>162</v>
      </c>
      <c r="AT246" s="54" t="s">
        <v>75</v>
      </c>
      <c r="AU246" s="54" t="s">
        <v>2</v>
      </c>
      <c r="AY246" s="17" t="s">
        <v>71</v>
      </c>
      <c r="BE246" s="104" t="str">
        <f>IF(N246="základní",J246,0)</f>
        <v/>
      </c>
      <c r="BF246" s="104">
        <f>IF(N246="snížená",J246,0)</f>
        <v>0</v>
      </c>
      <c r="BG246" s="104">
        <f>IF(N246="zákl. přenesená",J246,0)</f>
        <v>0</v>
      </c>
      <c r="BH246" s="104">
        <f>IF(N246="sníž. přenesená",J246,0)</f>
        <v>0</v>
      </c>
      <c r="BI246" s="104">
        <f>IF(N246="nulová",J246,0)</f>
        <v>0</v>
      </c>
      <c r="BJ246" s="17" t="s">
        <v>74</v>
      </c>
      <c r="BK246" s="104" t="str">
        <f>IF(OR(I246="",H246=""),"",ROUND(I246*H246,2))</f>
        <v/>
      </c>
      <c r="BL246" s="17" t="s">
        <v>162</v>
      </c>
      <c r="BM246" s="54" t="s">
        <v>518</v>
      </c>
    </row>
    <row r="247" spans="2:65" s="1" customFormat="1" ht="9.9499999999999993" customHeight="1" x14ac:dyDescent="0.2">
      <c r="B247" s="19"/>
      <c r="D247" s="163" t="s">
        <v>82</v>
      </c>
      <c r="F247" s="164" t="s">
        <v>519</v>
      </c>
      <c r="I247" s="165"/>
      <c r="J247" s="82"/>
      <c r="L247" s="19"/>
      <c r="M247" s="55"/>
      <c r="T247" s="24"/>
      <c r="AT247" s="17" t="s">
        <v>82</v>
      </c>
      <c r="AU247" s="17" t="s">
        <v>2</v>
      </c>
      <c r="BE247" s="82"/>
      <c r="BF247" s="82"/>
      <c r="BG247" s="82"/>
      <c r="BH247" s="82"/>
      <c r="BI247" s="82"/>
      <c r="BK247" s="82"/>
    </row>
    <row r="248" spans="2:65" s="1" customFormat="1" ht="37.700000000000003" customHeight="1" x14ac:dyDescent="0.2">
      <c r="B248" s="19"/>
      <c r="C248" s="156" t="s">
        <v>520</v>
      </c>
      <c r="D248" s="156" t="s">
        <v>75</v>
      </c>
      <c r="E248" s="157" t="s">
        <v>521</v>
      </c>
      <c r="F248" s="158" t="s">
        <v>522</v>
      </c>
      <c r="G248" s="159" t="s">
        <v>219</v>
      </c>
      <c r="H248" s="160">
        <v>5</v>
      </c>
      <c r="I248" s="103"/>
      <c r="J248" s="161" t="str">
        <f>IF(OR(I248="",H248=""),"",ROUND(I248*H248,2))</f>
        <v/>
      </c>
      <c r="K248" s="162" t="s">
        <v>79</v>
      </c>
      <c r="L248" s="19"/>
      <c r="M248" s="50"/>
      <c r="N248" s="51" t="s">
        <v>31</v>
      </c>
      <c r="O248" s="52">
        <v>4.5</v>
      </c>
      <c r="P248" s="52">
        <f>O248*H248</f>
        <v>22.5</v>
      </c>
      <c r="Q248" s="52">
        <v>0</v>
      </c>
      <c r="R248" s="52">
        <f>Q248*H248</f>
        <v>0</v>
      </c>
      <c r="S248" s="52">
        <v>0</v>
      </c>
      <c r="T248" s="53">
        <f>S248*H248</f>
        <v>0</v>
      </c>
      <c r="AR248" s="54" t="s">
        <v>162</v>
      </c>
      <c r="AT248" s="54" t="s">
        <v>75</v>
      </c>
      <c r="AU248" s="54" t="s">
        <v>2</v>
      </c>
      <c r="AY248" s="17" t="s">
        <v>71</v>
      </c>
      <c r="BE248" s="104" t="str">
        <f>IF(N248="základní",J248,0)</f>
        <v/>
      </c>
      <c r="BF248" s="104">
        <f>IF(N248="snížená",J248,0)</f>
        <v>0</v>
      </c>
      <c r="BG248" s="104">
        <f>IF(N248="zákl. přenesená",J248,0)</f>
        <v>0</v>
      </c>
      <c r="BH248" s="104">
        <f>IF(N248="sníž. přenesená",J248,0)</f>
        <v>0</v>
      </c>
      <c r="BI248" s="104">
        <f>IF(N248="nulová",J248,0)</f>
        <v>0</v>
      </c>
      <c r="BJ248" s="17" t="s">
        <v>74</v>
      </c>
      <c r="BK248" s="104" t="str">
        <f>IF(OR(I248="",H248=""),"",ROUND(I248*H248,2))</f>
        <v/>
      </c>
      <c r="BL248" s="17" t="s">
        <v>162</v>
      </c>
      <c r="BM248" s="54" t="s">
        <v>523</v>
      </c>
    </row>
    <row r="249" spans="2:65" s="1" customFormat="1" ht="9.9499999999999993" customHeight="1" x14ac:dyDescent="0.2">
      <c r="B249" s="19"/>
      <c r="D249" s="163" t="s">
        <v>82</v>
      </c>
      <c r="F249" s="164" t="s">
        <v>524</v>
      </c>
      <c r="I249" s="165"/>
      <c r="J249" s="82"/>
      <c r="L249" s="19"/>
      <c r="M249" s="55"/>
      <c r="T249" s="24"/>
      <c r="AT249" s="17" t="s">
        <v>82</v>
      </c>
      <c r="AU249" s="17" t="s">
        <v>2</v>
      </c>
      <c r="BE249" s="82"/>
      <c r="BF249" s="82"/>
      <c r="BG249" s="82"/>
      <c r="BH249" s="82"/>
      <c r="BI249" s="82"/>
      <c r="BK249" s="82"/>
    </row>
    <row r="250" spans="2:65" s="1" customFormat="1" ht="56.1" customHeight="1" x14ac:dyDescent="0.2">
      <c r="B250" s="19"/>
      <c r="C250" s="195" t="s">
        <v>525</v>
      </c>
      <c r="D250" s="195" t="s">
        <v>306</v>
      </c>
      <c r="E250" s="196" t="s">
        <v>526</v>
      </c>
      <c r="F250" s="197" t="s">
        <v>527</v>
      </c>
      <c r="G250" s="198" t="s">
        <v>219</v>
      </c>
      <c r="H250" s="199">
        <v>3</v>
      </c>
      <c r="I250" s="105"/>
      <c r="J250" s="200" t="str">
        <f>IF(OR(I250="",H250=""),"",ROUND(I250*H250,2))</f>
        <v/>
      </c>
      <c r="K250" s="201" t="s">
        <v>220</v>
      </c>
      <c r="L250" s="68"/>
      <c r="M250" s="69"/>
      <c r="N250" s="70" t="s">
        <v>31</v>
      </c>
      <c r="O250" s="52">
        <v>0</v>
      </c>
      <c r="P250" s="52">
        <f>O250*H250</f>
        <v>0</v>
      </c>
      <c r="Q250" s="52">
        <v>0.04</v>
      </c>
      <c r="R250" s="52">
        <f>Q250*H250</f>
        <v>0.12</v>
      </c>
      <c r="S250" s="52">
        <v>0</v>
      </c>
      <c r="T250" s="53">
        <f>S250*H250</f>
        <v>0</v>
      </c>
      <c r="AR250" s="54" t="s">
        <v>309</v>
      </c>
      <c r="AT250" s="54" t="s">
        <v>306</v>
      </c>
      <c r="AU250" s="54" t="s">
        <v>2</v>
      </c>
      <c r="AY250" s="17" t="s">
        <v>71</v>
      </c>
      <c r="BE250" s="104" t="str">
        <f>IF(N250="základní",J250,0)</f>
        <v/>
      </c>
      <c r="BF250" s="104">
        <f>IF(N250="snížená",J250,0)</f>
        <v>0</v>
      </c>
      <c r="BG250" s="104">
        <f>IF(N250="zákl. přenesená",J250,0)</f>
        <v>0</v>
      </c>
      <c r="BH250" s="104">
        <f>IF(N250="sníž. přenesená",J250,0)</f>
        <v>0</v>
      </c>
      <c r="BI250" s="104">
        <f>IF(N250="nulová",J250,0)</f>
        <v>0</v>
      </c>
      <c r="BJ250" s="17" t="s">
        <v>74</v>
      </c>
      <c r="BK250" s="104" t="str">
        <f>IF(OR(I250="",H250=""),"",ROUND(I250*H250,2))</f>
        <v/>
      </c>
      <c r="BL250" s="17" t="s">
        <v>162</v>
      </c>
      <c r="BM250" s="54" t="s">
        <v>95</v>
      </c>
    </row>
    <row r="251" spans="2:65" s="1" customFormat="1" ht="125.1" customHeight="1" x14ac:dyDescent="0.2">
      <c r="B251" s="19"/>
      <c r="D251" s="188" t="s">
        <v>235</v>
      </c>
      <c r="F251" s="204" t="s">
        <v>528</v>
      </c>
      <c r="I251" s="165"/>
      <c r="J251" s="82"/>
      <c r="L251" s="19"/>
      <c r="M251" s="55"/>
      <c r="T251" s="24"/>
      <c r="AT251" s="17" t="s">
        <v>235</v>
      </c>
      <c r="AU251" s="17" t="s">
        <v>2</v>
      </c>
      <c r="BE251" s="82"/>
      <c r="BF251" s="82"/>
      <c r="BG251" s="82"/>
      <c r="BH251" s="82"/>
      <c r="BI251" s="82"/>
      <c r="BK251" s="82"/>
    </row>
    <row r="252" spans="2:65" s="1" customFormat="1" ht="56.1" customHeight="1" x14ac:dyDescent="0.2">
      <c r="B252" s="19"/>
      <c r="C252" s="195" t="s">
        <v>529</v>
      </c>
      <c r="D252" s="195" t="s">
        <v>306</v>
      </c>
      <c r="E252" s="196" t="s">
        <v>530</v>
      </c>
      <c r="F252" s="197" t="s">
        <v>531</v>
      </c>
      <c r="G252" s="198" t="s">
        <v>219</v>
      </c>
      <c r="H252" s="199">
        <v>2</v>
      </c>
      <c r="I252" s="105"/>
      <c r="J252" s="200" t="str">
        <f>IF(OR(I252="",H252=""),"",ROUND(I252*H252,2))</f>
        <v/>
      </c>
      <c r="K252" s="201" t="s">
        <v>220</v>
      </c>
      <c r="L252" s="68"/>
      <c r="M252" s="69"/>
      <c r="N252" s="70" t="s">
        <v>31</v>
      </c>
      <c r="O252" s="52">
        <v>0</v>
      </c>
      <c r="P252" s="52">
        <f>O252*H252</f>
        <v>0</v>
      </c>
      <c r="Q252" s="52">
        <v>0.04</v>
      </c>
      <c r="R252" s="52">
        <f>Q252*H252</f>
        <v>0.08</v>
      </c>
      <c r="S252" s="52">
        <v>0</v>
      </c>
      <c r="T252" s="53">
        <f>S252*H252</f>
        <v>0</v>
      </c>
      <c r="AR252" s="54" t="s">
        <v>309</v>
      </c>
      <c r="AT252" s="54" t="s">
        <v>306</v>
      </c>
      <c r="AU252" s="54" t="s">
        <v>2</v>
      </c>
      <c r="AY252" s="17" t="s">
        <v>71</v>
      </c>
      <c r="BE252" s="104" t="str">
        <f>IF(N252="základní",J252,0)</f>
        <v/>
      </c>
      <c r="BF252" s="104">
        <f>IF(N252="snížená",J252,0)</f>
        <v>0</v>
      </c>
      <c r="BG252" s="104">
        <f>IF(N252="zákl. přenesená",J252,0)</f>
        <v>0</v>
      </c>
      <c r="BH252" s="104">
        <f>IF(N252="sníž. přenesená",J252,0)</f>
        <v>0</v>
      </c>
      <c r="BI252" s="104">
        <f>IF(N252="nulová",J252,0)</f>
        <v>0</v>
      </c>
      <c r="BJ252" s="17" t="s">
        <v>74</v>
      </c>
      <c r="BK252" s="104" t="str">
        <f>IF(OR(I252="",H252=""),"",ROUND(I252*H252,2))</f>
        <v/>
      </c>
      <c r="BL252" s="17" t="s">
        <v>162</v>
      </c>
      <c r="BM252" s="54" t="s">
        <v>104</v>
      </c>
    </row>
    <row r="253" spans="2:65" s="1" customFormat="1" ht="125.1" customHeight="1" x14ac:dyDescent="0.2">
      <c r="B253" s="19"/>
      <c r="D253" s="188" t="s">
        <v>235</v>
      </c>
      <c r="F253" s="204" t="s">
        <v>528</v>
      </c>
      <c r="I253" s="165"/>
      <c r="J253" s="82"/>
      <c r="L253" s="19"/>
      <c r="M253" s="55"/>
      <c r="T253" s="24"/>
      <c r="AT253" s="17" t="s">
        <v>235</v>
      </c>
      <c r="AU253" s="17" t="s">
        <v>2</v>
      </c>
      <c r="BE253" s="82"/>
      <c r="BF253" s="82"/>
      <c r="BG253" s="82"/>
      <c r="BH253" s="82"/>
      <c r="BI253" s="82"/>
      <c r="BK253" s="82"/>
    </row>
    <row r="254" spans="2:65" s="1" customFormat="1" ht="37.700000000000003" customHeight="1" x14ac:dyDescent="0.2">
      <c r="B254" s="19"/>
      <c r="C254" s="156" t="s">
        <v>532</v>
      </c>
      <c r="D254" s="156" t="s">
        <v>75</v>
      </c>
      <c r="E254" s="157" t="s">
        <v>533</v>
      </c>
      <c r="F254" s="158" t="s">
        <v>534</v>
      </c>
      <c r="G254" s="159" t="s">
        <v>219</v>
      </c>
      <c r="H254" s="160">
        <v>4</v>
      </c>
      <c r="I254" s="103"/>
      <c r="J254" s="161" t="str">
        <f>IF(OR(I254="",H254=""),"",ROUND(I254*H254,2))</f>
        <v/>
      </c>
      <c r="K254" s="162" t="s">
        <v>79</v>
      </c>
      <c r="L254" s="19"/>
      <c r="M254" s="50"/>
      <c r="N254" s="51" t="s">
        <v>31</v>
      </c>
      <c r="O254" s="52">
        <v>4</v>
      </c>
      <c r="P254" s="52">
        <f>O254*H254</f>
        <v>16</v>
      </c>
      <c r="Q254" s="52">
        <v>0</v>
      </c>
      <c r="R254" s="52">
        <f>Q254*H254</f>
        <v>0</v>
      </c>
      <c r="S254" s="52">
        <v>0</v>
      </c>
      <c r="T254" s="53">
        <f>S254*H254</f>
        <v>0</v>
      </c>
      <c r="AR254" s="54" t="s">
        <v>162</v>
      </c>
      <c r="AT254" s="54" t="s">
        <v>75</v>
      </c>
      <c r="AU254" s="54" t="s">
        <v>2</v>
      </c>
      <c r="AY254" s="17" t="s">
        <v>71</v>
      </c>
      <c r="BE254" s="104" t="str">
        <f>IF(N254="základní",J254,0)</f>
        <v/>
      </c>
      <c r="BF254" s="104">
        <f>IF(N254="snížená",J254,0)</f>
        <v>0</v>
      </c>
      <c r="BG254" s="104">
        <f>IF(N254="zákl. přenesená",J254,0)</f>
        <v>0</v>
      </c>
      <c r="BH254" s="104">
        <f>IF(N254="sníž. přenesená",J254,0)</f>
        <v>0</v>
      </c>
      <c r="BI254" s="104">
        <f>IF(N254="nulová",J254,0)</f>
        <v>0</v>
      </c>
      <c r="BJ254" s="17" t="s">
        <v>74</v>
      </c>
      <c r="BK254" s="104" t="str">
        <f>IF(OR(I254="",H254=""),"",ROUND(I254*H254,2))</f>
        <v/>
      </c>
      <c r="BL254" s="17" t="s">
        <v>162</v>
      </c>
      <c r="BM254" s="54" t="s">
        <v>535</v>
      </c>
    </row>
    <row r="255" spans="2:65" s="1" customFormat="1" ht="9.9499999999999993" customHeight="1" x14ac:dyDescent="0.2">
      <c r="B255" s="19"/>
      <c r="D255" s="163" t="s">
        <v>82</v>
      </c>
      <c r="F255" s="164" t="s">
        <v>536</v>
      </c>
      <c r="I255" s="165"/>
      <c r="J255" s="82"/>
      <c r="L255" s="19"/>
      <c r="M255" s="55"/>
      <c r="T255" s="24"/>
      <c r="AT255" s="17" t="s">
        <v>82</v>
      </c>
      <c r="AU255" s="17" t="s">
        <v>2</v>
      </c>
      <c r="BE255" s="82"/>
      <c r="BF255" s="82"/>
      <c r="BG255" s="82"/>
      <c r="BH255" s="82"/>
      <c r="BI255" s="82"/>
      <c r="BK255" s="82"/>
    </row>
    <row r="256" spans="2:65" s="1" customFormat="1" ht="45" customHeight="1" x14ac:dyDescent="0.2">
      <c r="B256" s="19"/>
      <c r="C256" s="195" t="s">
        <v>423</v>
      </c>
      <c r="D256" s="195" t="s">
        <v>306</v>
      </c>
      <c r="E256" s="196" t="s">
        <v>537</v>
      </c>
      <c r="F256" s="197" t="s">
        <v>538</v>
      </c>
      <c r="G256" s="198" t="s">
        <v>219</v>
      </c>
      <c r="H256" s="199">
        <v>4</v>
      </c>
      <c r="I256" s="105"/>
      <c r="J256" s="200" t="str">
        <f>IF(OR(I256="",H256=""),"",ROUND(I256*H256,2))</f>
        <v/>
      </c>
      <c r="K256" s="201" t="s">
        <v>220</v>
      </c>
      <c r="L256" s="68"/>
      <c r="M256" s="69"/>
      <c r="N256" s="70" t="s">
        <v>31</v>
      </c>
      <c r="O256" s="52">
        <v>0</v>
      </c>
      <c r="P256" s="52">
        <f>O256*H256</f>
        <v>0</v>
      </c>
      <c r="Q256" s="52">
        <v>0.15</v>
      </c>
      <c r="R256" s="52">
        <f>Q256*H256</f>
        <v>0.6</v>
      </c>
      <c r="S256" s="52">
        <v>0</v>
      </c>
      <c r="T256" s="53">
        <f>S256*H256</f>
        <v>0</v>
      </c>
      <c r="AR256" s="54" t="s">
        <v>309</v>
      </c>
      <c r="AT256" s="54" t="s">
        <v>306</v>
      </c>
      <c r="AU256" s="54" t="s">
        <v>2</v>
      </c>
      <c r="AY256" s="17" t="s">
        <v>71</v>
      </c>
      <c r="BE256" s="104" t="str">
        <f>IF(N256="základní",J256,0)</f>
        <v/>
      </c>
      <c r="BF256" s="104">
        <f>IF(N256="snížená",J256,0)</f>
        <v>0</v>
      </c>
      <c r="BG256" s="104">
        <f>IF(N256="zákl. přenesená",J256,0)</f>
        <v>0</v>
      </c>
      <c r="BH256" s="104">
        <f>IF(N256="sníž. přenesená",J256,0)</f>
        <v>0</v>
      </c>
      <c r="BI256" s="104">
        <f>IF(N256="nulová",J256,0)</f>
        <v>0</v>
      </c>
      <c r="BJ256" s="17" t="s">
        <v>74</v>
      </c>
      <c r="BK256" s="104" t="str">
        <f>IF(OR(I256="",H256=""),"",ROUND(I256*H256,2))</f>
        <v/>
      </c>
      <c r="BL256" s="17" t="s">
        <v>162</v>
      </c>
      <c r="BM256" s="54" t="s">
        <v>2</v>
      </c>
    </row>
    <row r="257" spans="2:65" s="1" customFormat="1" ht="125.1" customHeight="1" x14ac:dyDescent="0.2">
      <c r="B257" s="19"/>
      <c r="D257" s="188" t="s">
        <v>235</v>
      </c>
      <c r="F257" s="189" t="s">
        <v>539</v>
      </c>
      <c r="I257" s="165"/>
      <c r="J257" s="82"/>
      <c r="L257" s="19"/>
      <c r="M257" s="55"/>
      <c r="T257" s="24"/>
      <c r="AT257" s="17" t="s">
        <v>235</v>
      </c>
      <c r="AU257" s="17" t="s">
        <v>2</v>
      </c>
      <c r="BE257" s="82"/>
      <c r="BF257" s="82"/>
      <c r="BG257" s="82"/>
      <c r="BH257" s="82"/>
      <c r="BI257" s="82"/>
      <c r="BK257" s="82"/>
    </row>
    <row r="258" spans="2:65" s="1" customFormat="1" ht="16.5" customHeight="1" x14ac:dyDescent="0.2">
      <c r="B258" s="19"/>
      <c r="C258" s="156" t="s">
        <v>540</v>
      </c>
      <c r="D258" s="156" t="s">
        <v>75</v>
      </c>
      <c r="E258" s="157" t="s">
        <v>541</v>
      </c>
      <c r="F258" s="158" t="s">
        <v>542</v>
      </c>
      <c r="G258" s="159" t="s">
        <v>219</v>
      </c>
      <c r="H258" s="160">
        <v>9</v>
      </c>
      <c r="I258" s="103"/>
      <c r="J258" s="161" t="str">
        <f>IF(OR(I258="",H258=""),"",ROUND(I258*H258,2))</f>
        <v/>
      </c>
      <c r="K258" s="162" t="s">
        <v>220</v>
      </c>
      <c r="L258" s="19"/>
      <c r="M258" s="50"/>
      <c r="N258" s="51" t="s">
        <v>31</v>
      </c>
      <c r="O258" s="52">
        <v>0</v>
      </c>
      <c r="P258" s="52">
        <f>O258*H258</f>
        <v>0</v>
      </c>
      <c r="Q258" s="52">
        <v>0</v>
      </c>
      <c r="R258" s="52">
        <f>Q258*H258</f>
        <v>0</v>
      </c>
      <c r="S258" s="52">
        <v>0</v>
      </c>
      <c r="T258" s="53">
        <f>S258*H258</f>
        <v>0</v>
      </c>
      <c r="AR258" s="54" t="s">
        <v>162</v>
      </c>
      <c r="AT258" s="54" t="s">
        <v>75</v>
      </c>
      <c r="AU258" s="54" t="s">
        <v>2</v>
      </c>
      <c r="AY258" s="17" t="s">
        <v>71</v>
      </c>
      <c r="BE258" s="104" t="str">
        <f>IF(N258="základní",J258,0)</f>
        <v/>
      </c>
      <c r="BF258" s="104">
        <f>IF(N258="snížená",J258,0)</f>
        <v>0</v>
      </c>
      <c r="BG258" s="104">
        <f>IF(N258="zákl. přenesená",J258,0)</f>
        <v>0</v>
      </c>
      <c r="BH258" s="104">
        <f>IF(N258="sníž. přenesená",J258,0)</f>
        <v>0</v>
      </c>
      <c r="BI258" s="104">
        <f>IF(N258="nulová",J258,0)</f>
        <v>0</v>
      </c>
      <c r="BJ258" s="17" t="s">
        <v>74</v>
      </c>
      <c r="BK258" s="104" t="str">
        <f>IF(OR(I258="",H258=""),"",ROUND(I258*H258,2))</f>
        <v/>
      </c>
      <c r="BL258" s="17" t="s">
        <v>162</v>
      </c>
      <c r="BM258" s="54" t="s">
        <v>543</v>
      </c>
    </row>
    <row r="259" spans="2:65" s="1" customFormat="1" ht="24.2" customHeight="1" x14ac:dyDescent="0.2">
      <c r="B259" s="19"/>
      <c r="C259" s="156" t="s">
        <v>432</v>
      </c>
      <c r="D259" s="156" t="s">
        <v>75</v>
      </c>
      <c r="E259" s="157" t="s">
        <v>544</v>
      </c>
      <c r="F259" s="158" t="s">
        <v>545</v>
      </c>
      <c r="G259" s="159" t="s">
        <v>219</v>
      </c>
      <c r="H259" s="160">
        <v>42</v>
      </c>
      <c r="I259" s="103"/>
      <c r="J259" s="161" t="str">
        <f>IF(OR(I259="",H259=""),"",ROUND(I259*H259,2))</f>
        <v/>
      </c>
      <c r="K259" s="162" t="s">
        <v>79</v>
      </c>
      <c r="L259" s="19"/>
      <c r="M259" s="50"/>
      <c r="N259" s="51" t="s">
        <v>31</v>
      </c>
      <c r="O259" s="52">
        <v>0.11</v>
      </c>
      <c r="P259" s="52">
        <f>O259*H259</f>
        <v>4.62</v>
      </c>
      <c r="Q259" s="52">
        <v>0</v>
      </c>
      <c r="R259" s="52">
        <f>Q259*H259</f>
        <v>0</v>
      </c>
      <c r="S259" s="52">
        <v>0</v>
      </c>
      <c r="T259" s="53">
        <f>S259*H259</f>
        <v>0</v>
      </c>
      <c r="AR259" s="54" t="s">
        <v>162</v>
      </c>
      <c r="AT259" s="54" t="s">
        <v>75</v>
      </c>
      <c r="AU259" s="54" t="s">
        <v>2</v>
      </c>
      <c r="AY259" s="17" t="s">
        <v>71</v>
      </c>
      <c r="BE259" s="104" t="str">
        <f>IF(N259="základní",J259,0)</f>
        <v/>
      </c>
      <c r="BF259" s="104">
        <f>IF(N259="snížená",J259,0)</f>
        <v>0</v>
      </c>
      <c r="BG259" s="104">
        <f>IF(N259="zákl. přenesená",J259,0)</f>
        <v>0</v>
      </c>
      <c r="BH259" s="104">
        <f>IF(N259="sníž. přenesená",J259,0)</f>
        <v>0</v>
      </c>
      <c r="BI259" s="104">
        <f>IF(N259="nulová",J259,0)</f>
        <v>0</v>
      </c>
      <c r="BJ259" s="17" t="s">
        <v>74</v>
      </c>
      <c r="BK259" s="104" t="str">
        <f>IF(OR(I259="",H259=""),"",ROUND(I259*H259,2))</f>
        <v/>
      </c>
      <c r="BL259" s="17" t="s">
        <v>162</v>
      </c>
      <c r="BM259" s="54" t="s">
        <v>546</v>
      </c>
    </row>
    <row r="260" spans="2:65" s="1" customFormat="1" ht="9.9499999999999993" customHeight="1" x14ac:dyDescent="0.2">
      <c r="B260" s="19"/>
      <c r="D260" s="163" t="s">
        <v>82</v>
      </c>
      <c r="F260" s="164" t="s">
        <v>547</v>
      </c>
      <c r="I260" s="165"/>
      <c r="J260" s="82"/>
      <c r="L260" s="19"/>
      <c r="M260" s="55"/>
      <c r="T260" s="24"/>
      <c r="AT260" s="17" t="s">
        <v>82</v>
      </c>
      <c r="AU260" s="17" t="s">
        <v>2</v>
      </c>
      <c r="BE260" s="82"/>
      <c r="BF260" s="82"/>
      <c r="BG260" s="82"/>
      <c r="BH260" s="82"/>
      <c r="BI260" s="82"/>
      <c r="BK260" s="82"/>
    </row>
    <row r="261" spans="2:65" s="13" customFormat="1" ht="9.9499999999999993" customHeight="1" x14ac:dyDescent="0.2">
      <c r="B261" s="60"/>
      <c r="D261" s="188" t="s">
        <v>246</v>
      </c>
      <c r="E261" s="61"/>
      <c r="F261" s="191" t="s">
        <v>548</v>
      </c>
      <c r="H261" s="192">
        <v>42</v>
      </c>
      <c r="I261" s="165"/>
      <c r="J261" s="82"/>
      <c r="L261" s="60"/>
      <c r="M261" s="62"/>
      <c r="T261" s="63"/>
      <c r="AT261" s="61" t="s">
        <v>246</v>
      </c>
      <c r="AU261" s="61" t="s">
        <v>2</v>
      </c>
      <c r="AV261" s="13" t="s">
        <v>2</v>
      </c>
      <c r="AW261" s="13" t="s">
        <v>179</v>
      </c>
      <c r="AX261" s="13" t="s">
        <v>74</v>
      </c>
      <c r="AY261" s="61" t="s">
        <v>71</v>
      </c>
      <c r="BE261" s="82"/>
      <c r="BF261" s="82"/>
      <c r="BG261" s="82"/>
      <c r="BH261" s="82"/>
      <c r="BI261" s="82"/>
      <c r="BK261" s="82"/>
    </row>
    <row r="262" spans="2:65" s="1" customFormat="1" ht="48.95" customHeight="1" x14ac:dyDescent="0.2">
      <c r="B262" s="19"/>
      <c r="C262" s="156" t="s">
        <v>549</v>
      </c>
      <c r="D262" s="156" t="s">
        <v>75</v>
      </c>
      <c r="E262" s="157" t="s">
        <v>550</v>
      </c>
      <c r="F262" s="158" t="s">
        <v>551</v>
      </c>
      <c r="G262" s="159" t="s">
        <v>274</v>
      </c>
      <c r="H262" s="160">
        <v>2.7250000000000001</v>
      </c>
      <c r="I262" s="103"/>
      <c r="J262" s="161" t="str">
        <f>IF(OR(I262="",H262=""),"",ROUND(I262*H262,2))</f>
        <v/>
      </c>
      <c r="K262" s="162" t="s">
        <v>79</v>
      </c>
      <c r="L262" s="19"/>
      <c r="M262" s="50"/>
      <c r="N262" s="51" t="s">
        <v>31</v>
      </c>
      <c r="O262" s="52">
        <v>14.803000000000001</v>
      </c>
      <c r="P262" s="52">
        <f>O262*H262</f>
        <v>40.338175000000007</v>
      </c>
      <c r="Q262" s="52">
        <v>0</v>
      </c>
      <c r="R262" s="52">
        <f>Q262*H262</f>
        <v>0</v>
      </c>
      <c r="S262" s="52">
        <v>0</v>
      </c>
      <c r="T262" s="53">
        <f>S262*H262</f>
        <v>0</v>
      </c>
      <c r="AR262" s="54" t="s">
        <v>162</v>
      </c>
      <c r="AT262" s="54" t="s">
        <v>75</v>
      </c>
      <c r="AU262" s="54" t="s">
        <v>2</v>
      </c>
      <c r="AY262" s="17" t="s">
        <v>71</v>
      </c>
      <c r="BE262" s="104" t="str">
        <f>IF(N262="základní",J262,0)</f>
        <v/>
      </c>
      <c r="BF262" s="104">
        <f>IF(N262="snížená",J262,0)</f>
        <v>0</v>
      </c>
      <c r="BG262" s="104">
        <f>IF(N262="zákl. přenesená",J262,0)</f>
        <v>0</v>
      </c>
      <c r="BH262" s="104">
        <f>IF(N262="sníž. přenesená",J262,0)</f>
        <v>0</v>
      </c>
      <c r="BI262" s="104">
        <f>IF(N262="nulová",J262,0)</f>
        <v>0</v>
      </c>
      <c r="BJ262" s="17" t="s">
        <v>74</v>
      </c>
      <c r="BK262" s="104" t="str">
        <f>IF(OR(I262="",H262=""),"",ROUND(I262*H262,2))</f>
        <v/>
      </c>
      <c r="BL262" s="17" t="s">
        <v>162</v>
      </c>
      <c r="BM262" s="54" t="s">
        <v>552</v>
      </c>
    </row>
    <row r="263" spans="2:65" s="1" customFormat="1" ht="9.9499999999999993" customHeight="1" x14ac:dyDescent="0.2">
      <c r="B263" s="19"/>
      <c r="D263" s="163" t="s">
        <v>82</v>
      </c>
      <c r="F263" s="164" t="s">
        <v>553</v>
      </c>
      <c r="I263" s="165"/>
      <c r="J263" s="82"/>
      <c r="L263" s="19"/>
      <c r="M263" s="55"/>
      <c r="T263" s="24"/>
      <c r="AT263" s="17" t="s">
        <v>82</v>
      </c>
      <c r="AU263" s="17" t="s">
        <v>2</v>
      </c>
      <c r="BE263" s="82"/>
      <c r="BF263" s="82"/>
      <c r="BG263" s="82"/>
      <c r="BH263" s="82"/>
      <c r="BI263" s="82"/>
      <c r="BK263" s="82"/>
    </row>
    <row r="264" spans="2:65" s="11" customFormat="1" ht="25.9" customHeight="1" x14ac:dyDescent="0.2">
      <c r="B264" s="44"/>
      <c r="D264" s="45" t="s">
        <v>66</v>
      </c>
      <c r="E264" s="150" t="s">
        <v>554</v>
      </c>
      <c r="F264" s="151" t="s">
        <v>555</v>
      </c>
      <c r="I264" s="165"/>
      <c r="J264" s="152">
        <f>BK264</f>
        <v>0</v>
      </c>
      <c r="L264" s="44"/>
      <c r="M264" s="46"/>
      <c r="P264" s="47">
        <f>SUM(P265:P266)</f>
        <v>0</v>
      </c>
      <c r="R264" s="47">
        <f>SUM(R265:R266)</f>
        <v>0</v>
      </c>
      <c r="T264" s="48">
        <f>SUM(T265:T266)</f>
        <v>0</v>
      </c>
      <c r="AR264" s="45" t="s">
        <v>95</v>
      </c>
      <c r="AT264" s="49" t="s">
        <v>66</v>
      </c>
      <c r="AU264" s="49" t="s">
        <v>70</v>
      </c>
      <c r="AY264" s="45" t="s">
        <v>71</v>
      </c>
      <c r="BE264" s="82"/>
      <c r="BF264" s="82"/>
      <c r="BG264" s="82"/>
      <c r="BH264" s="82"/>
      <c r="BI264" s="82"/>
      <c r="BK264" s="102">
        <f>SUM(BK265:BK266)</f>
        <v>0</v>
      </c>
    </row>
    <row r="265" spans="2:65" s="1" customFormat="1" ht="16.5" customHeight="1" x14ac:dyDescent="0.2">
      <c r="B265" s="19"/>
      <c r="C265" s="156" t="s">
        <v>441</v>
      </c>
      <c r="D265" s="156" t="s">
        <v>75</v>
      </c>
      <c r="E265" s="157" t="s">
        <v>556</v>
      </c>
      <c r="F265" s="158" t="s">
        <v>557</v>
      </c>
      <c r="G265" s="159" t="s">
        <v>233</v>
      </c>
      <c r="H265" s="160">
        <v>1</v>
      </c>
      <c r="I265" s="103"/>
      <c r="J265" s="161" t="str">
        <f>IF(OR(I265="",H265=""),"",ROUND(I265*H265,2))</f>
        <v/>
      </c>
      <c r="K265" s="162" t="s">
        <v>220</v>
      </c>
      <c r="L265" s="19"/>
      <c r="M265" s="50"/>
      <c r="N265" s="51" t="s">
        <v>31</v>
      </c>
      <c r="O265" s="52">
        <v>0</v>
      </c>
      <c r="P265" s="52">
        <f>O265*H265</f>
        <v>0</v>
      </c>
      <c r="Q265" s="52">
        <v>0</v>
      </c>
      <c r="R265" s="52">
        <f>Q265*H265</f>
        <v>0</v>
      </c>
      <c r="S265" s="52">
        <v>0</v>
      </c>
      <c r="T265" s="53">
        <f>S265*H265</f>
        <v>0</v>
      </c>
      <c r="AR265" s="54" t="s">
        <v>558</v>
      </c>
      <c r="AT265" s="54" t="s">
        <v>75</v>
      </c>
      <c r="AU265" s="54" t="s">
        <v>74</v>
      </c>
      <c r="AY265" s="17" t="s">
        <v>71</v>
      </c>
      <c r="BE265" s="104" t="str">
        <f>IF(N265="základní",J265,0)</f>
        <v/>
      </c>
      <c r="BF265" s="104">
        <f>IF(N265="snížená",J265,0)</f>
        <v>0</v>
      </c>
      <c r="BG265" s="104">
        <f>IF(N265="zákl. přenesená",J265,0)</f>
        <v>0</v>
      </c>
      <c r="BH265" s="104">
        <f>IF(N265="sníž. přenesená",J265,0)</f>
        <v>0</v>
      </c>
      <c r="BI265" s="104">
        <f>IF(N265="nulová",J265,0)</f>
        <v>0</v>
      </c>
      <c r="BJ265" s="17" t="s">
        <v>74</v>
      </c>
      <c r="BK265" s="104" t="str">
        <f>IF(OR(I265="",H265=""),"",ROUND(I265*H265,2))</f>
        <v/>
      </c>
      <c r="BL265" s="17" t="s">
        <v>558</v>
      </c>
      <c r="BM265" s="54" t="s">
        <v>559</v>
      </c>
    </row>
    <row r="266" spans="2:65" s="1" customFormat="1" ht="16.5" customHeight="1" x14ac:dyDescent="0.2">
      <c r="B266" s="19"/>
      <c r="C266" s="156" t="s">
        <v>560</v>
      </c>
      <c r="D266" s="156" t="s">
        <v>75</v>
      </c>
      <c r="E266" s="157" t="s">
        <v>561</v>
      </c>
      <c r="F266" s="158" t="s">
        <v>562</v>
      </c>
      <c r="G266" s="159" t="s">
        <v>233</v>
      </c>
      <c r="H266" s="160">
        <v>1</v>
      </c>
      <c r="I266" s="103"/>
      <c r="J266" s="161" t="str">
        <f>IF(OR(I266="",H266=""),"",ROUND(I266*H266,2))</f>
        <v/>
      </c>
      <c r="K266" s="162" t="s">
        <v>220</v>
      </c>
      <c r="L266" s="19"/>
      <c r="M266" s="75"/>
      <c r="N266" s="76" t="s">
        <v>31</v>
      </c>
      <c r="O266" s="77">
        <v>0</v>
      </c>
      <c r="P266" s="77">
        <f>O266*H266</f>
        <v>0</v>
      </c>
      <c r="Q266" s="77">
        <v>0</v>
      </c>
      <c r="R266" s="77">
        <f>Q266*H266</f>
        <v>0</v>
      </c>
      <c r="S266" s="77">
        <v>0</v>
      </c>
      <c r="T266" s="78">
        <f>S266*H266</f>
        <v>0</v>
      </c>
      <c r="AR266" s="54" t="s">
        <v>558</v>
      </c>
      <c r="AT266" s="54" t="s">
        <v>75</v>
      </c>
      <c r="AU266" s="54" t="s">
        <v>74</v>
      </c>
      <c r="AY266" s="17" t="s">
        <v>71</v>
      </c>
      <c r="BE266" s="104" t="str">
        <f>IF(N266="základní",J266,0)</f>
        <v/>
      </c>
      <c r="BF266" s="104">
        <f>IF(N266="snížená",J266,0)</f>
        <v>0</v>
      </c>
      <c r="BG266" s="104">
        <f>IF(N266="zákl. přenesená",J266,0)</f>
        <v>0</v>
      </c>
      <c r="BH266" s="104">
        <f>IF(N266="sníž. přenesená",J266,0)</f>
        <v>0</v>
      </c>
      <c r="BI266" s="104">
        <f>IF(N266="nulová",J266,0)</f>
        <v>0</v>
      </c>
      <c r="BJ266" s="17" t="s">
        <v>74</v>
      </c>
      <c r="BK266" s="104" t="str">
        <f>IF(OR(I266="",H266=""),"",ROUND(I266*H266,2))</f>
        <v/>
      </c>
      <c r="BL266" s="17" t="s">
        <v>558</v>
      </c>
      <c r="BM266" s="54" t="s">
        <v>563</v>
      </c>
    </row>
    <row r="267" spans="2:65" s="1" customFormat="1" ht="6.95" customHeight="1" x14ac:dyDescent="0.2">
      <c r="B267" s="127"/>
      <c r="C267" s="128"/>
      <c r="D267" s="128"/>
      <c r="E267" s="128"/>
      <c r="F267" s="129"/>
      <c r="G267" s="128"/>
      <c r="H267" s="128"/>
      <c r="I267" s="129"/>
      <c r="J267" s="129"/>
      <c r="K267" s="128"/>
      <c r="L267" s="19"/>
      <c r="BE267" s="82"/>
      <c r="BF267" s="82"/>
      <c r="BG267" s="82"/>
      <c r="BH267" s="82"/>
      <c r="BI267" s="82"/>
      <c r="BK267" s="82"/>
    </row>
  </sheetData>
  <sheetProtection sheet="1" objects="1" scenarios="1"/>
  <autoFilter ref="C87:K266" xr:uid="{00000000-0009-0000-0000-000001000000}"/>
  <mergeCells count="9">
    <mergeCell ref="L2:V2"/>
    <mergeCell ref="E7:H7"/>
    <mergeCell ref="E80:H80"/>
    <mergeCell ref="E27:H27"/>
    <mergeCell ref="E48:H48"/>
    <mergeCell ref="E78:H78"/>
    <mergeCell ref="E18:H18"/>
    <mergeCell ref="E9:H9"/>
    <mergeCell ref="E50:H50"/>
  </mergeCells>
  <hyperlinks>
    <hyperlink ref="F100" r:id="rId1" xr:uid="{00000000-0004-0000-0100-000000000000}"/>
    <hyperlink ref="F107" r:id="rId2" xr:uid="{00000000-0004-0000-0100-000001000000}"/>
    <hyperlink ref="F114" r:id="rId3" xr:uid="{00000000-0004-0000-0100-000002000000}"/>
    <hyperlink ref="F118" r:id="rId4" xr:uid="{00000000-0004-0000-0100-000003000000}"/>
    <hyperlink ref="F126" r:id="rId5" xr:uid="{00000000-0004-0000-0100-000004000000}"/>
    <hyperlink ref="F128" r:id="rId6" xr:uid="{00000000-0004-0000-0100-000005000000}"/>
    <hyperlink ref="F130" r:id="rId7" xr:uid="{00000000-0004-0000-0100-000006000000}"/>
    <hyperlink ref="F134" r:id="rId8" xr:uid="{00000000-0004-0000-0100-000007000000}"/>
    <hyperlink ref="F137" r:id="rId9" xr:uid="{00000000-0004-0000-0100-000008000000}"/>
    <hyperlink ref="F141" r:id="rId10" xr:uid="{00000000-0004-0000-0100-000009000000}"/>
    <hyperlink ref="F150" r:id="rId11" xr:uid="{00000000-0004-0000-0100-00000A000000}"/>
    <hyperlink ref="F156" r:id="rId12" xr:uid="{00000000-0004-0000-0100-00000B000000}"/>
    <hyperlink ref="F176" r:id="rId13" xr:uid="{00000000-0004-0000-0100-00000C000000}"/>
    <hyperlink ref="F179" r:id="rId14" xr:uid="{00000000-0004-0000-0100-00000D000000}"/>
    <hyperlink ref="F189" r:id="rId15" xr:uid="{00000000-0004-0000-0100-00000E000000}"/>
    <hyperlink ref="F192" r:id="rId16" xr:uid="{00000000-0004-0000-0100-00000F000000}"/>
    <hyperlink ref="F195" r:id="rId17" xr:uid="{00000000-0004-0000-0100-000010000000}"/>
    <hyperlink ref="F198" r:id="rId18" xr:uid="{00000000-0004-0000-0100-000011000000}"/>
    <hyperlink ref="F202" r:id="rId19" xr:uid="{00000000-0004-0000-0100-000012000000}"/>
    <hyperlink ref="F227" r:id="rId20" xr:uid="{00000000-0004-0000-0100-000013000000}"/>
    <hyperlink ref="F231" r:id="rId21" xr:uid="{00000000-0004-0000-0100-000014000000}"/>
    <hyperlink ref="F241" r:id="rId22" xr:uid="{00000000-0004-0000-0100-000015000000}"/>
    <hyperlink ref="F245" r:id="rId23" xr:uid="{00000000-0004-0000-0100-000016000000}"/>
    <hyperlink ref="F247" r:id="rId24" xr:uid="{00000000-0004-0000-0100-000017000000}"/>
    <hyperlink ref="F249" r:id="rId25" xr:uid="{00000000-0004-0000-0100-000018000000}"/>
    <hyperlink ref="F255" r:id="rId26" xr:uid="{00000000-0004-0000-0100-000019000000}"/>
    <hyperlink ref="F260" r:id="rId27" xr:uid="{00000000-0004-0000-0100-00001A000000}"/>
    <hyperlink ref="F263" r:id="rId28" xr:uid="{00000000-0004-0000-0100-00001B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2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M126"/>
  <sheetViews>
    <sheetView showGridLines="0" workbookViewId="0">
      <selection activeCell="E24" sqref="E24"/>
    </sheetView>
  </sheetViews>
  <sheetFormatPr defaultRowHeight="11.25" x14ac:dyDescent="0.2"/>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ustomWidth="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ustomWidth="1"/>
  </cols>
  <sheetData>
    <row r="1" spans="2:63" ht="9.9499999999999993" customHeight="1" x14ac:dyDescent="0.2">
      <c r="F1" s="82"/>
      <c r="I1" s="82"/>
      <c r="J1" s="82"/>
      <c r="BE1" s="82"/>
      <c r="BF1" s="82"/>
      <c r="BG1" s="82"/>
      <c r="BH1" s="82"/>
      <c r="BI1" s="82"/>
      <c r="BK1" s="82"/>
    </row>
    <row r="2" spans="2:63" ht="36.950000000000003" customHeight="1" x14ac:dyDescent="0.2">
      <c r="F2" s="82"/>
      <c r="I2" s="82"/>
      <c r="J2" s="82"/>
      <c r="L2" s="235" t="s">
        <v>0</v>
      </c>
      <c r="M2" s="213"/>
      <c r="N2" s="213"/>
      <c r="O2" s="213"/>
      <c r="P2" s="213"/>
      <c r="Q2" s="213"/>
      <c r="R2" s="213"/>
      <c r="S2" s="213"/>
      <c r="T2" s="213"/>
      <c r="U2" s="213"/>
      <c r="V2" s="213"/>
      <c r="AT2" s="17" t="s">
        <v>1</v>
      </c>
      <c r="BE2" s="82"/>
      <c r="BF2" s="82"/>
      <c r="BG2" s="82"/>
      <c r="BH2" s="82"/>
      <c r="BI2" s="82"/>
      <c r="BK2" s="82"/>
    </row>
    <row r="3" spans="2:63" ht="6.95" hidden="1" customHeight="1" x14ac:dyDescent="0.2">
      <c r="B3" s="106"/>
      <c r="C3" s="107"/>
      <c r="D3" s="107"/>
      <c r="E3" s="107"/>
      <c r="F3" s="108"/>
      <c r="G3" s="107"/>
      <c r="H3" s="107"/>
      <c r="I3" s="108"/>
      <c r="J3" s="108"/>
      <c r="K3" s="107"/>
      <c r="L3" s="18"/>
      <c r="AT3" s="17" t="s">
        <v>2</v>
      </c>
      <c r="BE3" s="82"/>
      <c r="BF3" s="82"/>
      <c r="BG3" s="82"/>
      <c r="BH3" s="82"/>
      <c r="BI3" s="82"/>
      <c r="BK3" s="82"/>
    </row>
    <row r="4" spans="2:63" ht="24.95" hidden="1" customHeight="1" x14ac:dyDescent="0.2">
      <c r="B4" s="18"/>
      <c r="D4" s="109" t="s">
        <v>3</v>
      </c>
      <c r="F4" s="82"/>
      <c r="I4" s="82"/>
      <c r="J4" s="82"/>
      <c r="L4" s="18"/>
      <c r="M4" s="37" t="s">
        <v>4</v>
      </c>
      <c r="AT4" s="17" t="s">
        <v>5</v>
      </c>
      <c r="BE4" s="82"/>
      <c r="BF4" s="82"/>
      <c r="BG4" s="82"/>
      <c r="BH4" s="82"/>
      <c r="BI4" s="82"/>
      <c r="BK4" s="82"/>
    </row>
    <row r="5" spans="2:63" ht="6.95" hidden="1" customHeight="1" x14ac:dyDescent="0.2">
      <c r="B5" s="18"/>
      <c r="F5" s="82"/>
      <c r="I5" s="82"/>
      <c r="J5" s="82"/>
      <c r="L5" s="18"/>
      <c r="BE5" s="82"/>
      <c r="BF5" s="82"/>
      <c r="BG5" s="82"/>
      <c r="BH5" s="82"/>
      <c r="BI5" s="82"/>
      <c r="BK5" s="82"/>
    </row>
    <row r="6" spans="2:63" ht="12" hidden="1" customHeight="1" x14ac:dyDescent="0.2">
      <c r="B6" s="18"/>
      <c r="D6" s="110" t="s">
        <v>6</v>
      </c>
      <c r="F6" s="82"/>
      <c r="I6" s="82"/>
      <c r="J6" s="82"/>
      <c r="L6" s="18"/>
      <c r="BE6" s="82"/>
      <c r="BF6" s="82"/>
      <c r="BG6" s="82"/>
      <c r="BH6" s="82"/>
      <c r="BI6" s="82"/>
      <c r="BK6" s="82"/>
    </row>
    <row r="7" spans="2:63" ht="26.25" hidden="1" customHeight="1" x14ac:dyDescent="0.2">
      <c r="B7" s="18"/>
      <c r="E7" s="241" t="str">
        <f>'Rekapitulace stavby'!K6</f>
        <v>SNÍŽENÍ OBJEMOVÉ AKTIVITY RADONU OBJEKTU MŠ KYTIČKA MILEVSKO</v>
      </c>
      <c r="F7" s="211"/>
      <c r="G7" s="213"/>
      <c r="H7" s="213"/>
      <c r="I7" s="82"/>
      <c r="J7" s="82"/>
      <c r="L7" s="18"/>
      <c r="BE7" s="82"/>
      <c r="BF7" s="82"/>
      <c r="BG7" s="82"/>
      <c r="BH7" s="82"/>
      <c r="BI7" s="82"/>
      <c r="BK7" s="82"/>
    </row>
    <row r="8" spans="2:63" s="1" customFormat="1" ht="12" hidden="1" customHeight="1" x14ac:dyDescent="0.2">
      <c r="B8" s="19"/>
      <c r="D8" s="110" t="s">
        <v>7</v>
      </c>
      <c r="F8" s="82"/>
      <c r="I8" s="82"/>
      <c r="J8" s="82"/>
      <c r="L8" s="19"/>
      <c r="BE8" s="82"/>
      <c r="BF8" s="82"/>
      <c r="BG8" s="82"/>
      <c r="BH8" s="82"/>
      <c r="BI8" s="82"/>
      <c r="BK8" s="82"/>
    </row>
    <row r="9" spans="2:63" s="1" customFormat="1" ht="16.5" hidden="1" customHeight="1" x14ac:dyDescent="0.2">
      <c r="B9" s="19"/>
      <c r="E9" s="233" t="s">
        <v>8</v>
      </c>
      <c r="F9" s="211"/>
      <c r="G9" s="221"/>
      <c r="H9" s="221"/>
      <c r="I9" s="82"/>
      <c r="J9" s="82"/>
      <c r="L9" s="19"/>
      <c r="BE9" s="82"/>
      <c r="BF9" s="82"/>
      <c r="BG9" s="82"/>
      <c r="BH9" s="82"/>
      <c r="BI9" s="82"/>
      <c r="BK9" s="82"/>
    </row>
    <row r="10" spans="2:63" s="1" customFormat="1" ht="9.9499999999999993" hidden="1" customHeight="1" x14ac:dyDescent="0.2">
      <c r="B10" s="19"/>
      <c r="F10" s="82"/>
      <c r="I10" s="82"/>
      <c r="J10" s="82"/>
      <c r="L10" s="19"/>
      <c r="BE10" s="82"/>
      <c r="BF10" s="82"/>
      <c r="BG10" s="82"/>
      <c r="BH10" s="82"/>
      <c r="BI10" s="82"/>
      <c r="BK10" s="82"/>
    </row>
    <row r="11" spans="2:63" s="1" customFormat="1" ht="12" hidden="1" customHeight="1" x14ac:dyDescent="0.2">
      <c r="B11" s="19"/>
      <c r="D11" s="110" t="s">
        <v>9</v>
      </c>
      <c r="F11" s="111"/>
      <c r="I11" s="112" t="s">
        <v>10</v>
      </c>
      <c r="J11" s="111"/>
      <c r="L11" s="19"/>
      <c r="BE11" s="82"/>
      <c r="BF11" s="82"/>
      <c r="BG11" s="82"/>
      <c r="BH11" s="82"/>
      <c r="BI11" s="82"/>
      <c r="BK11" s="82"/>
    </row>
    <row r="12" spans="2:63" s="1" customFormat="1" ht="12" hidden="1" customHeight="1" x14ac:dyDescent="0.2">
      <c r="B12" s="19"/>
      <c r="D12" s="110" t="s">
        <v>11</v>
      </c>
      <c r="F12" s="111" t="s">
        <v>12</v>
      </c>
      <c r="I12" s="112" t="s">
        <v>13</v>
      </c>
      <c r="J12" s="111" t="str">
        <f>'Rekapitulace stavby'!AN8</f>
        <v>26. 9. 2025</v>
      </c>
      <c r="L12" s="19"/>
      <c r="BE12" s="82"/>
      <c r="BF12" s="82"/>
      <c r="BG12" s="82"/>
      <c r="BH12" s="82"/>
      <c r="BI12" s="82"/>
      <c r="BK12" s="82"/>
    </row>
    <row r="13" spans="2:63" s="1" customFormat="1" ht="10.7" hidden="1" customHeight="1" x14ac:dyDescent="0.2">
      <c r="B13" s="19"/>
      <c r="F13" s="82"/>
      <c r="I13" s="82"/>
      <c r="J13" s="82"/>
      <c r="L13" s="19"/>
      <c r="BE13" s="82"/>
      <c r="BF13" s="82"/>
      <c r="BG13" s="82"/>
      <c r="BH13" s="82"/>
      <c r="BI13" s="82"/>
      <c r="BK13" s="82"/>
    </row>
    <row r="14" spans="2:63" s="1" customFormat="1" ht="12" hidden="1" customHeight="1" x14ac:dyDescent="0.2">
      <c r="B14" s="19"/>
      <c r="D14" s="110" t="s">
        <v>14</v>
      </c>
      <c r="F14" s="82"/>
      <c r="I14" s="112" t="s">
        <v>15</v>
      </c>
      <c r="J14" s="111" t="s">
        <v>16</v>
      </c>
      <c r="L14" s="19"/>
      <c r="BE14" s="82"/>
      <c r="BF14" s="82"/>
      <c r="BG14" s="82"/>
      <c r="BH14" s="82"/>
      <c r="BI14" s="82"/>
      <c r="BK14" s="82"/>
    </row>
    <row r="15" spans="2:63" s="1" customFormat="1" ht="18" hidden="1" customHeight="1" x14ac:dyDescent="0.2">
      <c r="B15" s="19"/>
      <c r="E15" s="113" t="s">
        <v>17</v>
      </c>
      <c r="F15" s="82"/>
      <c r="I15" s="112" t="s">
        <v>18</v>
      </c>
      <c r="J15" s="111"/>
      <c r="L15" s="19"/>
      <c r="BE15" s="82"/>
      <c r="BF15" s="82"/>
      <c r="BG15" s="82"/>
      <c r="BH15" s="82"/>
      <c r="BI15" s="82"/>
      <c r="BK15" s="82"/>
    </row>
    <row r="16" spans="2:63" s="1" customFormat="1" ht="6.95" hidden="1" customHeight="1" x14ac:dyDescent="0.2">
      <c r="B16" s="19"/>
      <c r="F16" s="82"/>
      <c r="I16" s="82"/>
      <c r="J16" s="82"/>
      <c r="L16" s="19"/>
      <c r="BE16" s="82"/>
      <c r="BF16" s="82"/>
      <c r="BG16" s="82"/>
      <c r="BH16" s="82"/>
      <c r="BI16" s="82"/>
      <c r="BK16" s="82"/>
    </row>
    <row r="17" spans="2:63" s="1" customFormat="1" ht="12" hidden="1" customHeight="1" x14ac:dyDescent="0.2">
      <c r="B17" s="19"/>
      <c r="D17" s="110" t="s">
        <v>19</v>
      </c>
      <c r="F17" s="82"/>
      <c r="I17" s="112" t="s">
        <v>15</v>
      </c>
      <c r="J17" s="111">
        <f>'Rekapitulace stavby'!AN13</f>
        <v>0</v>
      </c>
      <c r="L17" s="19"/>
      <c r="BE17" s="82"/>
      <c r="BF17" s="82"/>
      <c r="BG17" s="82"/>
      <c r="BH17" s="82"/>
      <c r="BI17" s="82"/>
      <c r="BK17" s="82"/>
    </row>
    <row r="18" spans="2:63" s="1" customFormat="1" ht="18" hidden="1" customHeight="1" x14ac:dyDescent="0.2">
      <c r="B18" s="19"/>
      <c r="E18" s="236" t="str">
        <f>'Rekapitulace stavby'!E14</f>
        <v>X</v>
      </c>
      <c r="F18" s="211"/>
      <c r="G18" s="221"/>
      <c r="H18" s="221"/>
      <c r="I18" s="112" t="s">
        <v>18</v>
      </c>
      <c r="J18" s="111">
        <f>'Rekapitulace stavby'!AN14</f>
        <v>0</v>
      </c>
      <c r="L18" s="19"/>
      <c r="BE18" s="82"/>
      <c r="BF18" s="82"/>
      <c r="BG18" s="82"/>
      <c r="BH18" s="82"/>
      <c r="BI18" s="82"/>
      <c r="BK18" s="82"/>
    </row>
    <row r="19" spans="2:63" s="1" customFormat="1" ht="6.95" hidden="1" customHeight="1" x14ac:dyDescent="0.2">
      <c r="B19" s="19"/>
      <c r="F19" s="82"/>
      <c r="I19" s="82"/>
      <c r="J19" s="82"/>
      <c r="L19" s="19"/>
      <c r="BE19" s="82"/>
      <c r="BF19" s="82"/>
      <c r="BG19" s="82"/>
      <c r="BH19" s="82"/>
      <c r="BI19" s="82"/>
      <c r="BK19" s="82"/>
    </row>
    <row r="20" spans="2:63" s="1" customFormat="1" ht="12" hidden="1" customHeight="1" x14ac:dyDescent="0.2">
      <c r="B20" s="19"/>
      <c r="D20" s="110" t="s">
        <v>20</v>
      </c>
      <c r="F20" s="82"/>
      <c r="I20" s="112" t="s">
        <v>15</v>
      </c>
      <c r="J20" s="111" t="s">
        <v>21</v>
      </c>
      <c r="L20" s="19"/>
      <c r="BE20" s="82"/>
      <c r="BF20" s="82"/>
      <c r="BG20" s="82"/>
      <c r="BH20" s="82"/>
      <c r="BI20" s="82"/>
      <c r="BK20" s="82"/>
    </row>
    <row r="21" spans="2:63" s="1" customFormat="1" ht="18" hidden="1" customHeight="1" x14ac:dyDescent="0.2">
      <c r="B21" s="19"/>
      <c r="E21" s="113" t="s">
        <v>22</v>
      </c>
      <c r="F21" s="82"/>
      <c r="I21" s="112" t="s">
        <v>18</v>
      </c>
      <c r="J21" s="111"/>
      <c r="L21" s="19"/>
      <c r="BE21" s="82"/>
      <c r="BF21" s="82"/>
      <c r="BG21" s="82"/>
      <c r="BH21" s="82"/>
      <c r="BI21" s="82"/>
      <c r="BK21" s="82"/>
    </row>
    <row r="22" spans="2:63" s="1" customFormat="1" ht="6.95" hidden="1" customHeight="1" x14ac:dyDescent="0.2">
      <c r="B22" s="19"/>
      <c r="F22" s="82"/>
      <c r="I22" s="82"/>
      <c r="J22" s="82"/>
      <c r="L22" s="19"/>
      <c r="BE22" s="82"/>
      <c r="BF22" s="82"/>
      <c r="BG22" s="82"/>
      <c r="BH22" s="82"/>
      <c r="BI22" s="82"/>
      <c r="BK22" s="82"/>
    </row>
    <row r="23" spans="2:63" s="1" customFormat="1" ht="12" hidden="1" customHeight="1" x14ac:dyDescent="0.2">
      <c r="B23" s="19"/>
      <c r="D23" s="110" t="s">
        <v>23</v>
      </c>
      <c r="F23" s="82"/>
      <c r="I23" s="112" t="s">
        <v>15</v>
      </c>
      <c r="J23" s="111" t="str">
        <f>IF('Rekapitulace stavby'!AN19="","",'Rekapitulace stavby'!AN19)</f>
        <v/>
      </c>
      <c r="L23" s="19"/>
      <c r="BE23" s="82"/>
      <c r="BF23" s="82"/>
      <c r="BG23" s="82"/>
      <c r="BH23" s="82"/>
      <c r="BI23" s="82"/>
      <c r="BK23" s="82"/>
    </row>
    <row r="24" spans="2:63" s="1" customFormat="1" ht="18" hidden="1" customHeight="1" x14ac:dyDescent="0.2">
      <c r="B24" s="19"/>
      <c r="E24" s="113" t="str">
        <f>IF('Rekapitulace stavby'!E20="","",'Rekapitulace stavby'!E20)</f>
        <v>X</v>
      </c>
      <c r="F24" s="82"/>
      <c r="I24" s="112" t="s">
        <v>18</v>
      </c>
      <c r="J24" s="111" t="str">
        <f>IF('Rekapitulace stavby'!AN20="","",'Rekapitulace stavby'!AN20)</f>
        <v/>
      </c>
      <c r="L24" s="19"/>
      <c r="BE24" s="82"/>
      <c r="BF24" s="82"/>
      <c r="BG24" s="82"/>
      <c r="BH24" s="82"/>
      <c r="BI24" s="82"/>
      <c r="BK24" s="82"/>
    </row>
    <row r="25" spans="2:63" s="1" customFormat="1" ht="6.95" hidden="1" customHeight="1" x14ac:dyDescent="0.2">
      <c r="B25" s="19"/>
      <c r="F25" s="82"/>
      <c r="I25" s="82"/>
      <c r="J25" s="82"/>
      <c r="L25" s="19"/>
      <c r="BE25" s="82"/>
      <c r="BF25" s="82"/>
      <c r="BG25" s="82"/>
      <c r="BH25" s="82"/>
      <c r="BI25" s="82"/>
      <c r="BK25" s="82"/>
    </row>
    <row r="26" spans="2:63" s="1" customFormat="1" ht="12" hidden="1" customHeight="1" x14ac:dyDescent="0.2">
      <c r="B26" s="19"/>
      <c r="D26" s="110" t="s">
        <v>24</v>
      </c>
      <c r="F26" s="82"/>
      <c r="I26" s="82"/>
      <c r="J26" s="82"/>
      <c r="L26" s="19"/>
      <c r="BE26" s="82"/>
      <c r="BF26" s="82"/>
      <c r="BG26" s="82"/>
      <c r="BH26" s="82"/>
      <c r="BI26" s="82"/>
      <c r="BK26" s="82"/>
    </row>
    <row r="27" spans="2:63" s="7" customFormat="1" ht="238.5" hidden="1" customHeight="1" x14ac:dyDescent="0.2">
      <c r="B27" s="38"/>
      <c r="E27" s="212" t="s">
        <v>25</v>
      </c>
      <c r="F27" s="211"/>
      <c r="G27" s="242"/>
      <c r="H27" s="242"/>
      <c r="I27" s="82"/>
      <c r="J27" s="82"/>
      <c r="L27" s="38"/>
      <c r="BE27" s="82"/>
      <c r="BF27" s="82"/>
      <c r="BG27" s="82"/>
      <c r="BH27" s="82"/>
      <c r="BI27" s="82"/>
      <c r="BK27" s="82"/>
    </row>
    <row r="28" spans="2:63" s="1" customFormat="1" ht="6.95" hidden="1" customHeight="1" x14ac:dyDescent="0.2">
      <c r="B28" s="19"/>
      <c r="F28" s="82"/>
      <c r="I28" s="82"/>
      <c r="J28" s="82"/>
      <c r="L28" s="19"/>
      <c r="BE28" s="82"/>
      <c r="BF28" s="82"/>
      <c r="BG28" s="82"/>
      <c r="BH28" s="82"/>
      <c r="BI28" s="82"/>
      <c r="BK28" s="82"/>
    </row>
    <row r="29" spans="2:63" s="1" customFormat="1" ht="6.95" hidden="1" customHeight="1" x14ac:dyDescent="0.2">
      <c r="B29" s="19"/>
      <c r="D29" s="23"/>
      <c r="E29" s="23"/>
      <c r="F29" s="85"/>
      <c r="G29" s="23"/>
      <c r="H29" s="23"/>
      <c r="I29" s="85"/>
      <c r="J29" s="85"/>
      <c r="K29" s="23"/>
      <c r="L29" s="19"/>
      <c r="BE29" s="82"/>
      <c r="BF29" s="82"/>
      <c r="BG29" s="82"/>
      <c r="BH29" s="82"/>
      <c r="BI29" s="82"/>
      <c r="BK29" s="82"/>
    </row>
    <row r="30" spans="2:63" s="1" customFormat="1" ht="25.35" hidden="1" customHeight="1" x14ac:dyDescent="0.2">
      <c r="B30" s="19"/>
      <c r="D30" s="114" t="s">
        <v>26</v>
      </c>
      <c r="F30" s="82"/>
      <c r="I30" s="82"/>
      <c r="J30" s="115">
        <f>ROUND(J86, 2)</f>
        <v>0</v>
      </c>
      <c r="L30" s="19"/>
      <c r="BE30" s="82"/>
      <c r="BF30" s="82"/>
      <c r="BG30" s="82"/>
      <c r="BH30" s="82"/>
      <c r="BI30" s="82"/>
      <c r="BK30" s="82"/>
    </row>
    <row r="31" spans="2:63" s="1" customFormat="1" ht="6.95" hidden="1" customHeight="1" x14ac:dyDescent="0.2">
      <c r="B31" s="19"/>
      <c r="D31" s="23"/>
      <c r="E31" s="23"/>
      <c r="F31" s="85"/>
      <c r="G31" s="23"/>
      <c r="H31" s="23"/>
      <c r="I31" s="85"/>
      <c r="J31" s="85"/>
      <c r="K31" s="23"/>
      <c r="L31" s="19"/>
      <c r="BE31" s="82"/>
      <c r="BF31" s="82"/>
      <c r="BG31" s="82"/>
      <c r="BH31" s="82"/>
      <c r="BI31" s="82"/>
      <c r="BK31" s="82"/>
    </row>
    <row r="32" spans="2:63" s="1" customFormat="1" ht="14.45" hidden="1" customHeight="1" x14ac:dyDescent="0.2">
      <c r="B32" s="19"/>
      <c r="F32" s="116" t="s">
        <v>27</v>
      </c>
      <c r="I32" s="116" t="s">
        <v>28</v>
      </c>
      <c r="J32" s="116" t="s">
        <v>29</v>
      </c>
      <c r="L32" s="19"/>
      <c r="BE32" s="82"/>
      <c r="BF32" s="82"/>
      <c r="BG32" s="82"/>
      <c r="BH32" s="82"/>
      <c r="BI32" s="82"/>
      <c r="BK32" s="82"/>
    </row>
    <row r="33" spans="2:63" s="1" customFormat="1" ht="14.45" hidden="1" customHeight="1" x14ac:dyDescent="0.2">
      <c r="B33" s="19"/>
      <c r="D33" s="117" t="s">
        <v>30</v>
      </c>
      <c r="E33" s="110" t="s">
        <v>31</v>
      </c>
      <c r="F33" s="118">
        <f>ROUND((SUM(BE86:BE125)),  2)</f>
        <v>0</v>
      </c>
      <c r="I33" s="116">
        <v>0.21</v>
      </c>
      <c r="J33" s="118">
        <f>ROUND(((SUM(BE86:BE125))*I33),  2)</f>
        <v>0</v>
      </c>
      <c r="L33" s="19"/>
      <c r="BE33" s="82"/>
      <c r="BF33" s="82"/>
      <c r="BG33" s="82"/>
      <c r="BH33" s="82"/>
      <c r="BI33" s="82"/>
      <c r="BK33" s="82"/>
    </row>
    <row r="34" spans="2:63" s="1" customFormat="1" ht="14.45" hidden="1" customHeight="1" x14ac:dyDescent="0.2">
      <c r="B34" s="19"/>
      <c r="E34" s="110" t="s">
        <v>32</v>
      </c>
      <c r="F34" s="118">
        <f>ROUND((SUM(BF86:BF125)),  2)</f>
        <v>0</v>
      </c>
      <c r="I34" s="116">
        <v>0.12</v>
      </c>
      <c r="J34" s="118">
        <f>ROUND(((SUM(BF86:BF125))*I34),  2)</f>
        <v>0</v>
      </c>
      <c r="L34" s="19"/>
      <c r="BE34" s="82"/>
      <c r="BF34" s="82"/>
      <c r="BG34" s="82"/>
      <c r="BH34" s="82"/>
      <c r="BI34" s="82"/>
      <c r="BK34" s="82"/>
    </row>
    <row r="35" spans="2:63" s="1" customFormat="1" ht="14.45" hidden="1" customHeight="1" x14ac:dyDescent="0.2">
      <c r="B35" s="19"/>
      <c r="E35" s="110" t="s">
        <v>33</v>
      </c>
      <c r="F35" s="118">
        <f>ROUND((SUM(BG86:BG125)),  2)</f>
        <v>0</v>
      </c>
      <c r="I35" s="116">
        <v>0.21</v>
      </c>
      <c r="J35" s="118">
        <f>0</f>
        <v>0</v>
      </c>
      <c r="L35" s="19"/>
      <c r="BE35" s="82"/>
      <c r="BF35" s="82"/>
      <c r="BG35" s="82"/>
      <c r="BH35" s="82"/>
      <c r="BI35" s="82"/>
      <c r="BK35" s="82"/>
    </row>
    <row r="36" spans="2:63" s="1" customFormat="1" ht="14.45" hidden="1" customHeight="1" x14ac:dyDescent="0.2">
      <c r="B36" s="19"/>
      <c r="E36" s="110" t="s">
        <v>34</v>
      </c>
      <c r="F36" s="118">
        <f>ROUND((SUM(BH86:BH125)),  2)</f>
        <v>0</v>
      </c>
      <c r="I36" s="116">
        <v>0.12</v>
      </c>
      <c r="J36" s="118">
        <f>0</f>
        <v>0</v>
      </c>
      <c r="L36" s="19"/>
      <c r="BE36" s="82"/>
      <c r="BF36" s="82"/>
      <c r="BG36" s="82"/>
      <c r="BH36" s="82"/>
      <c r="BI36" s="82"/>
      <c r="BK36" s="82"/>
    </row>
    <row r="37" spans="2:63" s="1" customFormat="1" ht="14.45" hidden="1" customHeight="1" x14ac:dyDescent="0.2">
      <c r="B37" s="19"/>
      <c r="E37" s="110" t="s">
        <v>35</v>
      </c>
      <c r="F37" s="118">
        <f>ROUND((SUM(BI86:BI125)),  2)</f>
        <v>0</v>
      </c>
      <c r="I37" s="116">
        <v>0</v>
      </c>
      <c r="J37" s="118">
        <f>0</f>
        <v>0</v>
      </c>
      <c r="L37" s="19"/>
      <c r="BE37" s="82"/>
      <c r="BF37" s="82"/>
      <c r="BG37" s="82"/>
      <c r="BH37" s="82"/>
      <c r="BI37" s="82"/>
      <c r="BK37" s="82"/>
    </row>
    <row r="38" spans="2:63" s="1" customFormat="1" ht="6.95" hidden="1" customHeight="1" x14ac:dyDescent="0.2">
      <c r="B38" s="19"/>
      <c r="F38" s="82"/>
      <c r="I38" s="82"/>
      <c r="J38" s="82"/>
      <c r="L38" s="19"/>
      <c r="BE38" s="82"/>
      <c r="BF38" s="82"/>
      <c r="BG38" s="82"/>
      <c r="BH38" s="82"/>
      <c r="BI38" s="82"/>
      <c r="BK38" s="82"/>
    </row>
    <row r="39" spans="2:63" s="1" customFormat="1" ht="25.35" hidden="1" customHeight="1" x14ac:dyDescent="0.2">
      <c r="B39" s="19"/>
      <c r="C39" s="119"/>
      <c r="D39" s="120" t="s">
        <v>36</v>
      </c>
      <c r="E39" s="121"/>
      <c r="F39" s="122"/>
      <c r="G39" s="123" t="s">
        <v>37</v>
      </c>
      <c r="H39" s="124" t="s">
        <v>38</v>
      </c>
      <c r="I39" s="122"/>
      <c r="J39" s="125">
        <f>SUM(J30:J37)</f>
        <v>0</v>
      </c>
      <c r="K39" s="126"/>
      <c r="L39" s="19"/>
      <c r="BE39" s="82"/>
      <c r="BF39" s="82"/>
      <c r="BG39" s="82"/>
      <c r="BH39" s="82"/>
      <c r="BI39" s="82"/>
      <c r="BK39" s="82"/>
    </row>
    <row r="40" spans="2:63" s="1" customFormat="1" ht="14.45" hidden="1" customHeight="1" x14ac:dyDescent="0.2">
      <c r="B40" s="127"/>
      <c r="C40" s="128"/>
      <c r="D40" s="128"/>
      <c r="E40" s="128"/>
      <c r="F40" s="129"/>
      <c r="G40" s="128"/>
      <c r="H40" s="128"/>
      <c r="I40" s="129"/>
      <c r="J40" s="129"/>
      <c r="K40" s="128"/>
      <c r="L40" s="19"/>
      <c r="BE40" s="82"/>
      <c r="BF40" s="82"/>
      <c r="BG40" s="82"/>
      <c r="BH40" s="82"/>
      <c r="BI40" s="82"/>
      <c r="BK40" s="82"/>
    </row>
    <row r="41" spans="2:63" ht="9.9499999999999993" hidden="1" customHeight="1" x14ac:dyDescent="0.2">
      <c r="F41" s="82"/>
      <c r="I41" s="82"/>
      <c r="J41" s="82"/>
      <c r="BE41" s="82"/>
      <c r="BF41" s="82"/>
      <c r="BG41" s="82"/>
      <c r="BH41" s="82"/>
      <c r="BI41" s="82"/>
      <c r="BK41" s="82"/>
    </row>
    <row r="42" spans="2:63" ht="9.9499999999999993" hidden="1" customHeight="1" x14ac:dyDescent="0.2">
      <c r="F42" s="82"/>
      <c r="I42" s="82"/>
      <c r="J42" s="82"/>
      <c r="BE42" s="82"/>
      <c r="BF42" s="82"/>
      <c r="BG42" s="82"/>
      <c r="BH42" s="82"/>
      <c r="BI42" s="82"/>
      <c r="BK42" s="82"/>
    </row>
    <row r="43" spans="2:63" ht="9.9499999999999993" hidden="1" customHeight="1" x14ac:dyDescent="0.2">
      <c r="F43" s="82"/>
      <c r="I43" s="82"/>
      <c r="J43" s="82"/>
      <c r="BE43" s="82"/>
      <c r="BF43" s="82"/>
      <c r="BG43" s="82"/>
      <c r="BH43" s="82"/>
      <c r="BI43" s="82"/>
      <c r="BK43" s="82"/>
    </row>
    <row r="44" spans="2:63" s="1" customFormat="1" ht="6.95" customHeight="1" x14ac:dyDescent="0.2">
      <c r="B44" s="130"/>
      <c r="C44" s="131"/>
      <c r="D44" s="131"/>
      <c r="E44" s="131"/>
      <c r="F44" s="132"/>
      <c r="G44" s="131"/>
      <c r="H44" s="131"/>
      <c r="I44" s="132"/>
      <c r="J44" s="132"/>
      <c r="K44" s="131"/>
      <c r="L44" s="19"/>
      <c r="BE44" s="82"/>
      <c r="BF44" s="82"/>
      <c r="BG44" s="82"/>
      <c r="BH44" s="82"/>
      <c r="BI44" s="82"/>
      <c r="BK44" s="82"/>
    </row>
    <row r="45" spans="2:63" s="1" customFormat="1" ht="24.95" customHeight="1" x14ac:dyDescent="0.2">
      <c r="B45" s="19"/>
      <c r="C45" s="109" t="s">
        <v>39</v>
      </c>
      <c r="F45" s="82"/>
      <c r="I45" s="82"/>
      <c r="J45" s="82"/>
      <c r="L45" s="19"/>
      <c r="BE45" s="82"/>
      <c r="BF45" s="82"/>
      <c r="BG45" s="82"/>
      <c r="BH45" s="82"/>
      <c r="BI45" s="82"/>
      <c r="BK45" s="82"/>
    </row>
    <row r="46" spans="2:63" s="1" customFormat="1" ht="6.95" customHeight="1" x14ac:dyDescent="0.2">
      <c r="B46" s="19"/>
      <c r="F46" s="82"/>
      <c r="I46" s="82"/>
      <c r="J46" s="82"/>
      <c r="L46" s="19"/>
      <c r="BE46" s="82"/>
      <c r="BF46" s="82"/>
      <c r="BG46" s="82"/>
      <c r="BH46" s="82"/>
      <c r="BI46" s="82"/>
      <c r="BK46" s="82"/>
    </row>
    <row r="47" spans="2:63" s="1" customFormat="1" ht="12" customHeight="1" x14ac:dyDescent="0.2">
      <c r="B47" s="19"/>
      <c r="C47" s="110" t="s">
        <v>6</v>
      </c>
      <c r="F47" s="82"/>
      <c r="I47" s="82"/>
      <c r="J47" s="82"/>
      <c r="L47" s="19"/>
      <c r="BE47" s="82"/>
      <c r="BF47" s="82"/>
      <c r="BG47" s="82"/>
      <c r="BH47" s="82"/>
      <c r="BI47" s="82"/>
      <c r="BK47" s="82"/>
    </row>
    <row r="48" spans="2:63" s="1" customFormat="1" ht="26.25" customHeight="1" x14ac:dyDescent="0.2">
      <c r="B48" s="19"/>
      <c r="E48" s="241" t="str">
        <f>E7</f>
        <v>SNÍŽENÍ OBJEMOVÉ AKTIVITY RADONU OBJEKTU MŠ KYTIČKA MILEVSKO</v>
      </c>
      <c r="F48" s="211"/>
      <c r="G48" s="221"/>
      <c r="H48" s="221"/>
      <c r="I48" s="82"/>
      <c r="J48" s="82"/>
      <c r="L48" s="19"/>
      <c r="BE48" s="82"/>
      <c r="BF48" s="82"/>
      <c r="BG48" s="82"/>
      <c r="BH48" s="82"/>
      <c r="BI48" s="82"/>
      <c r="BK48" s="82"/>
    </row>
    <row r="49" spans="2:63" s="1" customFormat="1" ht="12" customHeight="1" x14ac:dyDescent="0.2">
      <c r="B49" s="19"/>
      <c r="C49" s="110" t="s">
        <v>7</v>
      </c>
      <c r="F49" s="82"/>
      <c r="I49" s="82"/>
      <c r="J49" s="82"/>
      <c r="L49" s="19"/>
      <c r="BE49" s="82"/>
      <c r="BF49" s="82"/>
      <c r="BG49" s="82"/>
      <c r="BH49" s="82"/>
      <c r="BI49" s="82"/>
      <c r="BK49" s="82"/>
    </row>
    <row r="50" spans="2:63" s="1" customFormat="1" ht="16.5" customHeight="1" x14ac:dyDescent="0.2">
      <c r="B50" s="19"/>
      <c r="E50" s="233" t="str">
        <f>E9</f>
        <v>VRN - Vedlejší rozpočtové náklady</v>
      </c>
      <c r="F50" s="211"/>
      <c r="G50" s="221"/>
      <c r="H50" s="221"/>
      <c r="I50" s="82"/>
      <c r="J50" s="82"/>
      <c r="L50" s="19"/>
      <c r="BE50" s="82"/>
      <c r="BF50" s="82"/>
      <c r="BG50" s="82"/>
      <c r="BH50" s="82"/>
      <c r="BI50" s="82"/>
      <c r="BK50" s="82"/>
    </row>
    <row r="51" spans="2:63" s="1" customFormat="1" ht="6.95" customHeight="1" x14ac:dyDescent="0.2">
      <c r="B51" s="19"/>
      <c r="F51" s="82"/>
      <c r="I51" s="82"/>
      <c r="J51" s="82"/>
      <c r="L51" s="19"/>
      <c r="BE51" s="82"/>
      <c r="BF51" s="82"/>
      <c r="BG51" s="82"/>
      <c r="BH51" s="82"/>
      <c r="BI51" s="82"/>
      <c r="BK51" s="82"/>
    </row>
    <row r="52" spans="2:63" s="1" customFormat="1" ht="12" customHeight="1" x14ac:dyDescent="0.2">
      <c r="B52" s="19"/>
      <c r="C52" s="110" t="s">
        <v>11</v>
      </c>
      <c r="F52" s="111" t="str">
        <f>F12</f>
        <v>st.p.č. 754 v k.ú. Milevsko</v>
      </c>
      <c r="I52" s="112" t="s">
        <v>13</v>
      </c>
      <c r="J52" s="111" t="str">
        <f>IF(J12="","",J12)</f>
        <v>26. 9. 2025</v>
      </c>
      <c r="L52" s="19"/>
      <c r="BE52" s="82"/>
      <c r="BF52" s="82"/>
      <c r="BG52" s="82"/>
      <c r="BH52" s="82"/>
      <c r="BI52" s="82"/>
      <c r="BK52" s="82"/>
    </row>
    <row r="53" spans="2:63" s="1" customFormat="1" ht="6.95" customHeight="1" x14ac:dyDescent="0.2">
      <c r="B53" s="19"/>
      <c r="F53" s="82"/>
      <c r="I53" s="82"/>
      <c r="J53" s="82"/>
      <c r="L53" s="19"/>
      <c r="BE53" s="82"/>
      <c r="BF53" s="82"/>
      <c r="BG53" s="82"/>
      <c r="BH53" s="82"/>
      <c r="BI53" s="82"/>
      <c r="BK53" s="82"/>
    </row>
    <row r="54" spans="2:63" s="1" customFormat="1" ht="25.7" customHeight="1" x14ac:dyDescent="0.2">
      <c r="B54" s="19"/>
      <c r="C54" s="110" t="s">
        <v>14</v>
      </c>
      <c r="F54" s="111" t="str">
        <f>E15</f>
        <v>Město Milevsko</v>
      </c>
      <c r="I54" s="112" t="s">
        <v>20</v>
      </c>
      <c r="J54" s="133" t="str">
        <f>E21</f>
        <v>Ing. Jiří Drahota, ČKAIT 0400741</v>
      </c>
      <c r="L54" s="19"/>
      <c r="BE54" s="82"/>
      <c r="BF54" s="82"/>
      <c r="BG54" s="82"/>
      <c r="BH54" s="82"/>
      <c r="BI54" s="82"/>
      <c r="BK54" s="82"/>
    </row>
    <row r="55" spans="2:63" s="1" customFormat="1" ht="15.2" customHeight="1" x14ac:dyDescent="0.2">
      <c r="B55" s="19"/>
      <c r="C55" s="110" t="s">
        <v>19</v>
      </c>
      <c r="F55" s="111" t="str">
        <f>IF(E18="","",E18)</f>
        <v>X</v>
      </c>
      <c r="I55" s="112" t="s">
        <v>23</v>
      </c>
      <c r="J55" s="133" t="str">
        <f>E24</f>
        <v>X</v>
      </c>
      <c r="L55" s="19"/>
      <c r="BE55" s="82"/>
      <c r="BF55" s="82"/>
      <c r="BG55" s="82"/>
      <c r="BH55" s="82"/>
      <c r="BI55" s="82"/>
      <c r="BK55" s="82"/>
    </row>
    <row r="56" spans="2:63" s="1" customFormat="1" ht="10.35" customHeight="1" x14ac:dyDescent="0.2">
      <c r="B56" s="19"/>
      <c r="F56" s="82"/>
      <c r="I56" s="82"/>
      <c r="J56" s="82"/>
      <c r="L56" s="19"/>
      <c r="BE56" s="82"/>
      <c r="BF56" s="82"/>
      <c r="BG56" s="82"/>
      <c r="BH56" s="82"/>
      <c r="BI56" s="82"/>
      <c r="BK56" s="82"/>
    </row>
    <row r="57" spans="2:63" s="1" customFormat="1" ht="29.25" customHeight="1" x14ac:dyDescent="0.2">
      <c r="B57" s="19"/>
      <c r="C57" s="134" t="s">
        <v>40</v>
      </c>
      <c r="D57" s="119"/>
      <c r="E57" s="119"/>
      <c r="F57" s="135"/>
      <c r="G57" s="119"/>
      <c r="H57" s="119"/>
      <c r="I57" s="135"/>
      <c r="J57" s="136" t="s">
        <v>41</v>
      </c>
      <c r="K57" s="119"/>
      <c r="L57" s="19"/>
      <c r="BE57" s="82"/>
      <c r="BF57" s="82"/>
      <c r="BG57" s="82"/>
      <c r="BH57" s="82"/>
      <c r="BI57" s="82"/>
      <c r="BK57" s="82"/>
    </row>
    <row r="58" spans="2:63" s="1" customFormat="1" ht="10.35" customHeight="1" x14ac:dyDescent="0.2">
      <c r="B58" s="19"/>
      <c r="F58" s="82"/>
      <c r="I58" s="82"/>
      <c r="J58" s="82"/>
      <c r="L58" s="19"/>
      <c r="BE58" s="82"/>
      <c r="BF58" s="82"/>
      <c r="BG58" s="82"/>
      <c r="BH58" s="82"/>
      <c r="BI58" s="82"/>
      <c r="BK58" s="82"/>
    </row>
    <row r="59" spans="2:63" s="1" customFormat="1" ht="22.7" customHeight="1" x14ac:dyDescent="0.2">
      <c r="B59" s="19"/>
      <c r="C59" s="137" t="s">
        <v>42</v>
      </c>
      <c r="F59" s="82"/>
      <c r="I59" s="82"/>
      <c r="J59" s="115">
        <f>J86</f>
        <v>0</v>
      </c>
      <c r="L59" s="19"/>
      <c r="AU59" s="17" t="s">
        <v>43</v>
      </c>
      <c r="BE59" s="82"/>
      <c r="BF59" s="82"/>
      <c r="BG59" s="82"/>
      <c r="BH59" s="82"/>
      <c r="BI59" s="82"/>
      <c r="BK59" s="82"/>
    </row>
    <row r="60" spans="2:63" s="8" customFormat="1" ht="24.95" customHeight="1" x14ac:dyDescent="0.2">
      <c r="B60" s="39"/>
      <c r="D60" s="138" t="s">
        <v>8</v>
      </c>
      <c r="E60" s="139"/>
      <c r="F60" s="140"/>
      <c r="G60" s="139"/>
      <c r="H60" s="139"/>
      <c r="I60" s="140"/>
      <c r="J60" s="140">
        <f>J87</f>
        <v>0</v>
      </c>
      <c r="L60" s="39"/>
      <c r="BE60" s="82"/>
      <c r="BF60" s="82"/>
      <c r="BG60" s="82"/>
      <c r="BH60" s="82"/>
      <c r="BI60" s="82"/>
      <c r="BK60" s="82"/>
    </row>
    <row r="61" spans="2:63" s="9" customFormat="1" ht="19.899999999999999" customHeight="1" x14ac:dyDescent="0.2">
      <c r="B61" s="40"/>
      <c r="D61" s="141" t="s">
        <v>44</v>
      </c>
      <c r="E61" s="142"/>
      <c r="F61" s="143"/>
      <c r="G61" s="142"/>
      <c r="H61" s="142"/>
      <c r="I61" s="143"/>
      <c r="J61" s="143">
        <f>J88</f>
        <v>0</v>
      </c>
      <c r="L61" s="40"/>
      <c r="BE61" s="82"/>
      <c r="BF61" s="82"/>
      <c r="BG61" s="82"/>
      <c r="BH61" s="82"/>
      <c r="BI61" s="82"/>
      <c r="BK61" s="82"/>
    </row>
    <row r="62" spans="2:63" s="9" customFormat="1" ht="19.899999999999999" customHeight="1" x14ac:dyDescent="0.2">
      <c r="B62" s="40"/>
      <c r="D62" s="141" t="s">
        <v>45</v>
      </c>
      <c r="E62" s="142"/>
      <c r="F62" s="143"/>
      <c r="G62" s="142"/>
      <c r="H62" s="142"/>
      <c r="I62" s="143"/>
      <c r="J62" s="143">
        <f>J93</f>
        <v>0</v>
      </c>
      <c r="L62" s="40"/>
      <c r="BE62" s="82"/>
      <c r="BF62" s="82"/>
      <c r="BG62" s="82"/>
      <c r="BH62" s="82"/>
      <c r="BI62" s="82"/>
      <c r="BK62" s="82"/>
    </row>
    <row r="63" spans="2:63" s="9" customFormat="1" ht="19.899999999999999" customHeight="1" x14ac:dyDescent="0.2">
      <c r="B63" s="40"/>
      <c r="D63" s="141" t="s">
        <v>46</v>
      </c>
      <c r="E63" s="142"/>
      <c r="F63" s="143"/>
      <c r="G63" s="142"/>
      <c r="H63" s="142"/>
      <c r="I63" s="143"/>
      <c r="J63" s="143">
        <f>J106</f>
        <v>0</v>
      </c>
      <c r="L63" s="40"/>
      <c r="BE63" s="82"/>
      <c r="BF63" s="82"/>
      <c r="BG63" s="82"/>
      <c r="BH63" s="82"/>
      <c r="BI63" s="82"/>
      <c r="BK63" s="82"/>
    </row>
    <row r="64" spans="2:63" s="9" customFormat="1" ht="19.899999999999999" customHeight="1" x14ac:dyDescent="0.2">
      <c r="B64" s="40"/>
      <c r="D64" s="141" t="s">
        <v>47</v>
      </c>
      <c r="E64" s="142"/>
      <c r="F64" s="143"/>
      <c r="G64" s="142"/>
      <c r="H64" s="142"/>
      <c r="I64" s="143"/>
      <c r="J64" s="143">
        <f>J115</f>
        <v>0</v>
      </c>
      <c r="L64" s="40"/>
      <c r="BE64" s="82"/>
      <c r="BF64" s="82"/>
      <c r="BG64" s="82"/>
      <c r="BH64" s="82"/>
      <c r="BI64" s="82"/>
      <c r="BK64" s="82"/>
    </row>
    <row r="65" spans="2:63" s="9" customFormat="1" ht="19.899999999999999" customHeight="1" x14ac:dyDescent="0.2">
      <c r="B65" s="40"/>
      <c r="D65" s="141" t="s">
        <v>48</v>
      </c>
      <c r="E65" s="142"/>
      <c r="F65" s="143"/>
      <c r="G65" s="142"/>
      <c r="H65" s="142"/>
      <c r="I65" s="143"/>
      <c r="J65" s="143">
        <f>J118</f>
        <v>0</v>
      </c>
      <c r="L65" s="40"/>
      <c r="BE65" s="82"/>
      <c r="BF65" s="82"/>
      <c r="BG65" s="82"/>
      <c r="BH65" s="82"/>
      <c r="BI65" s="82"/>
      <c r="BK65" s="82"/>
    </row>
    <row r="66" spans="2:63" s="9" customFormat="1" ht="19.899999999999999" customHeight="1" x14ac:dyDescent="0.2">
      <c r="B66" s="40"/>
      <c r="D66" s="141" t="s">
        <v>49</v>
      </c>
      <c r="E66" s="142"/>
      <c r="F66" s="143"/>
      <c r="G66" s="142"/>
      <c r="H66" s="142"/>
      <c r="I66" s="143"/>
      <c r="J66" s="143">
        <f>J121</f>
        <v>0</v>
      </c>
      <c r="L66" s="40"/>
      <c r="BE66" s="82"/>
      <c r="BF66" s="82"/>
      <c r="BG66" s="82"/>
      <c r="BH66" s="82"/>
      <c r="BI66" s="82"/>
      <c r="BK66" s="82"/>
    </row>
    <row r="67" spans="2:63" s="1" customFormat="1" ht="21.75" customHeight="1" x14ac:dyDescent="0.2">
      <c r="B67" s="19"/>
      <c r="F67" s="82"/>
      <c r="I67" s="82"/>
      <c r="J67" s="82"/>
      <c r="L67" s="19"/>
      <c r="BE67" s="82"/>
      <c r="BF67" s="82"/>
      <c r="BG67" s="82"/>
      <c r="BH67" s="82"/>
      <c r="BI67" s="82"/>
      <c r="BK67" s="82"/>
    </row>
    <row r="68" spans="2:63" s="1" customFormat="1" ht="6.95" customHeight="1" x14ac:dyDescent="0.2">
      <c r="B68" s="127"/>
      <c r="C68" s="128"/>
      <c r="D68" s="128"/>
      <c r="E68" s="128"/>
      <c r="F68" s="129"/>
      <c r="G68" s="128"/>
      <c r="H68" s="128"/>
      <c r="I68" s="129"/>
      <c r="J68" s="129"/>
      <c r="K68" s="128"/>
      <c r="L68" s="19"/>
      <c r="BE68" s="82"/>
      <c r="BF68" s="82"/>
      <c r="BG68" s="82"/>
      <c r="BH68" s="82"/>
      <c r="BI68" s="82"/>
      <c r="BK68" s="82"/>
    </row>
    <row r="69" spans="2:63" x14ac:dyDescent="0.2">
      <c r="F69" s="82"/>
      <c r="I69" s="82"/>
      <c r="J69" s="82"/>
      <c r="BE69" s="82"/>
      <c r="BF69" s="82"/>
      <c r="BG69" s="82"/>
      <c r="BH69" s="82"/>
      <c r="BI69" s="82"/>
      <c r="BK69" s="82"/>
    </row>
    <row r="70" spans="2:63" x14ac:dyDescent="0.2">
      <c r="F70" s="82"/>
      <c r="I70" s="82"/>
      <c r="J70" s="82"/>
      <c r="BE70" s="82"/>
      <c r="BF70" s="82"/>
      <c r="BG70" s="82"/>
      <c r="BH70" s="82"/>
      <c r="BI70" s="82"/>
      <c r="BK70" s="82"/>
    </row>
    <row r="71" spans="2:63" x14ac:dyDescent="0.2">
      <c r="F71" s="82"/>
      <c r="I71" s="82"/>
      <c r="J71" s="82"/>
      <c r="BE71" s="82"/>
      <c r="BF71" s="82"/>
      <c r="BG71" s="82"/>
      <c r="BH71" s="82"/>
      <c r="BI71" s="82"/>
      <c r="BK71" s="82"/>
    </row>
    <row r="72" spans="2:63" s="1" customFormat="1" ht="6.95" customHeight="1" x14ac:dyDescent="0.2">
      <c r="B72" s="130"/>
      <c r="C72" s="131"/>
      <c r="D72" s="131"/>
      <c r="E72" s="131"/>
      <c r="F72" s="132"/>
      <c r="G72" s="131"/>
      <c r="H72" s="131"/>
      <c r="I72" s="132"/>
      <c r="J72" s="132"/>
      <c r="K72" s="131"/>
      <c r="L72" s="19"/>
      <c r="BE72" s="82"/>
      <c r="BF72" s="82"/>
      <c r="BG72" s="82"/>
      <c r="BH72" s="82"/>
      <c r="BI72" s="82"/>
      <c r="BK72" s="82"/>
    </row>
    <row r="73" spans="2:63" s="1" customFormat="1" ht="24.95" customHeight="1" x14ac:dyDescent="0.2">
      <c r="B73" s="19"/>
      <c r="C73" s="109" t="s">
        <v>50</v>
      </c>
      <c r="F73" s="82"/>
      <c r="I73" s="82"/>
      <c r="J73" s="82"/>
      <c r="L73" s="19"/>
      <c r="BE73" s="82"/>
      <c r="BF73" s="82"/>
      <c r="BG73" s="82"/>
      <c r="BH73" s="82"/>
      <c r="BI73" s="82"/>
      <c r="BK73" s="82"/>
    </row>
    <row r="74" spans="2:63" s="1" customFormat="1" ht="6.95" customHeight="1" x14ac:dyDescent="0.2">
      <c r="B74" s="19"/>
      <c r="F74" s="82"/>
      <c r="I74" s="82"/>
      <c r="J74" s="82"/>
      <c r="L74" s="19"/>
      <c r="BE74" s="82"/>
      <c r="BF74" s="82"/>
      <c r="BG74" s="82"/>
      <c r="BH74" s="82"/>
      <c r="BI74" s="82"/>
      <c r="BK74" s="82"/>
    </row>
    <row r="75" spans="2:63" s="1" customFormat="1" ht="12" customHeight="1" x14ac:dyDescent="0.2">
      <c r="B75" s="19"/>
      <c r="C75" s="110" t="s">
        <v>6</v>
      </c>
      <c r="F75" s="82"/>
      <c r="I75" s="82"/>
      <c r="J75" s="82"/>
      <c r="L75" s="19"/>
      <c r="BE75" s="82"/>
      <c r="BF75" s="82"/>
      <c r="BG75" s="82"/>
      <c r="BH75" s="82"/>
      <c r="BI75" s="82"/>
      <c r="BK75" s="82"/>
    </row>
    <row r="76" spans="2:63" s="1" customFormat="1" ht="26.25" customHeight="1" x14ac:dyDescent="0.2">
      <c r="B76" s="19"/>
      <c r="E76" s="241" t="str">
        <f>E7</f>
        <v>SNÍŽENÍ OBJEMOVÉ AKTIVITY RADONU OBJEKTU MŠ KYTIČKA MILEVSKO</v>
      </c>
      <c r="F76" s="211"/>
      <c r="G76" s="221"/>
      <c r="H76" s="221"/>
      <c r="I76" s="82"/>
      <c r="J76" s="82"/>
      <c r="L76" s="19"/>
      <c r="BE76" s="82"/>
      <c r="BF76" s="82"/>
      <c r="BG76" s="82"/>
      <c r="BH76" s="82"/>
      <c r="BI76" s="82"/>
      <c r="BK76" s="82"/>
    </row>
    <row r="77" spans="2:63" s="1" customFormat="1" ht="12" customHeight="1" x14ac:dyDescent="0.2">
      <c r="B77" s="19"/>
      <c r="C77" s="110" t="s">
        <v>7</v>
      </c>
      <c r="F77" s="82"/>
      <c r="I77" s="82"/>
      <c r="J77" s="82"/>
      <c r="L77" s="19"/>
      <c r="BE77" s="82"/>
      <c r="BF77" s="82"/>
      <c r="BG77" s="82"/>
      <c r="BH77" s="82"/>
      <c r="BI77" s="82"/>
      <c r="BK77" s="82"/>
    </row>
    <row r="78" spans="2:63" s="1" customFormat="1" ht="16.5" customHeight="1" x14ac:dyDescent="0.2">
      <c r="B78" s="19"/>
      <c r="E78" s="233" t="str">
        <f>E9</f>
        <v>VRN - Vedlejší rozpočtové náklady</v>
      </c>
      <c r="F78" s="211"/>
      <c r="G78" s="221"/>
      <c r="H78" s="221"/>
      <c r="I78" s="82"/>
      <c r="J78" s="82"/>
      <c r="L78" s="19"/>
      <c r="BE78" s="82"/>
      <c r="BF78" s="82"/>
      <c r="BG78" s="82"/>
      <c r="BH78" s="82"/>
      <c r="BI78" s="82"/>
      <c r="BK78" s="82"/>
    </row>
    <row r="79" spans="2:63" s="1" customFormat="1" ht="6.95" customHeight="1" x14ac:dyDescent="0.2">
      <c r="B79" s="19"/>
      <c r="F79" s="82"/>
      <c r="I79" s="82"/>
      <c r="J79" s="82"/>
      <c r="L79" s="19"/>
      <c r="BE79" s="82"/>
      <c r="BF79" s="82"/>
      <c r="BG79" s="82"/>
      <c r="BH79" s="82"/>
      <c r="BI79" s="82"/>
      <c r="BK79" s="82"/>
    </row>
    <row r="80" spans="2:63" s="1" customFormat="1" ht="12" customHeight="1" x14ac:dyDescent="0.2">
      <c r="B80" s="19"/>
      <c r="C80" s="110" t="s">
        <v>11</v>
      </c>
      <c r="F80" s="111" t="str">
        <f>F12</f>
        <v>st.p.č. 754 v k.ú. Milevsko</v>
      </c>
      <c r="I80" s="112" t="s">
        <v>13</v>
      </c>
      <c r="J80" s="111" t="str">
        <f>IF(J12="","",J12)</f>
        <v>26. 9. 2025</v>
      </c>
      <c r="L80" s="19"/>
      <c r="BE80" s="82"/>
      <c r="BF80" s="82"/>
      <c r="BG80" s="82"/>
      <c r="BH80" s="82"/>
      <c r="BI80" s="82"/>
      <c r="BK80" s="82"/>
    </row>
    <row r="81" spans="2:65" s="1" customFormat="1" ht="6.95" customHeight="1" x14ac:dyDescent="0.2">
      <c r="B81" s="19"/>
      <c r="F81" s="82"/>
      <c r="I81" s="82"/>
      <c r="J81" s="82"/>
      <c r="L81" s="19"/>
      <c r="BE81" s="82"/>
      <c r="BF81" s="82"/>
      <c r="BG81" s="82"/>
      <c r="BH81" s="82"/>
      <c r="BI81" s="82"/>
      <c r="BK81" s="82"/>
    </row>
    <row r="82" spans="2:65" s="1" customFormat="1" ht="25.7" customHeight="1" x14ac:dyDescent="0.2">
      <c r="B82" s="19"/>
      <c r="C82" s="110" t="s">
        <v>14</v>
      </c>
      <c r="F82" s="111" t="str">
        <f>E15</f>
        <v>Město Milevsko</v>
      </c>
      <c r="I82" s="112" t="s">
        <v>20</v>
      </c>
      <c r="J82" s="133" t="str">
        <f>E21</f>
        <v>Ing. Jiří Drahota, ČKAIT 0400741</v>
      </c>
      <c r="L82" s="19"/>
      <c r="BE82" s="82"/>
      <c r="BF82" s="82"/>
      <c r="BG82" s="82"/>
      <c r="BH82" s="82"/>
      <c r="BI82" s="82"/>
      <c r="BK82" s="82"/>
    </row>
    <row r="83" spans="2:65" s="1" customFormat="1" ht="15.2" customHeight="1" x14ac:dyDescent="0.2">
      <c r="B83" s="19"/>
      <c r="C83" s="110" t="s">
        <v>19</v>
      </c>
      <c r="F83" s="111" t="str">
        <f>IF(E18="","",E18)</f>
        <v>X</v>
      </c>
      <c r="I83" s="112" t="s">
        <v>23</v>
      </c>
      <c r="J83" s="133" t="str">
        <f>E24</f>
        <v>X</v>
      </c>
      <c r="L83" s="19"/>
      <c r="BE83" s="82"/>
      <c r="BF83" s="82"/>
      <c r="BG83" s="82"/>
      <c r="BH83" s="82"/>
      <c r="BI83" s="82"/>
      <c r="BK83" s="82"/>
    </row>
    <row r="84" spans="2:65" s="1" customFormat="1" ht="10.35" customHeight="1" x14ac:dyDescent="0.2">
      <c r="B84" s="19"/>
      <c r="F84" s="82"/>
      <c r="I84" s="82"/>
      <c r="J84" s="82"/>
      <c r="L84" s="19"/>
      <c r="BE84" s="82"/>
      <c r="BF84" s="82"/>
      <c r="BG84" s="82"/>
      <c r="BH84" s="82"/>
      <c r="BI84" s="82"/>
      <c r="BK84" s="82"/>
    </row>
    <row r="85" spans="2:65" s="10" customFormat="1" ht="29.25" customHeight="1" x14ac:dyDescent="0.2">
      <c r="B85" s="41"/>
      <c r="C85" s="144" t="s">
        <v>51</v>
      </c>
      <c r="D85" s="145" t="s">
        <v>52</v>
      </c>
      <c r="E85" s="145" t="s">
        <v>53</v>
      </c>
      <c r="F85" s="146" t="s">
        <v>54</v>
      </c>
      <c r="G85" s="145" t="s">
        <v>55</v>
      </c>
      <c r="H85" s="145" t="s">
        <v>56</v>
      </c>
      <c r="I85" s="146" t="s">
        <v>57</v>
      </c>
      <c r="J85" s="146" t="s">
        <v>41</v>
      </c>
      <c r="K85" s="147" t="s">
        <v>58</v>
      </c>
      <c r="L85" s="41"/>
      <c r="M85" s="25"/>
      <c r="N85" s="26" t="s">
        <v>30</v>
      </c>
      <c r="O85" s="26" t="s">
        <v>59</v>
      </c>
      <c r="P85" s="26" t="s">
        <v>60</v>
      </c>
      <c r="Q85" s="26" t="s">
        <v>61</v>
      </c>
      <c r="R85" s="26" t="s">
        <v>62</v>
      </c>
      <c r="S85" s="26" t="s">
        <v>63</v>
      </c>
      <c r="T85" s="27" t="s">
        <v>64</v>
      </c>
      <c r="BE85" s="82"/>
      <c r="BF85" s="82"/>
      <c r="BG85" s="82"/>
      <c r="BH85" s="82"/>
      <c r="BI85" s="82"/>
      <c r="BK85" s="82"/>
    </row>
    <row r="86" spans="2:65" s="1" customFormat="1" ht="22.7" customHeight="1" x14ac:dyDescent="0.25">
      <c r="B86" s="19"/>
      <c r="C86" s="148" t="s">
        <v>65</v>
      </c>
      <c r="F86" s="82"/>
      <c r="I86" s="82"/>
      <c r="J86" s="149">
        <f>BK86</f>
        <v>0</v>
      </c>
      <c r="L86" s="19"/>
      <c r="M86" s="28"/>
      <c r="N86" s="23"/>
      <c r="O86" s="23"/>
      <c r="P86" s="42">
        <f>P87</f>
        <v>0</v>
      </c>
      <c r="Q86" s="23"/>
      <c r="R86" s="42">
        <f>R87</f>
        <v>0</v>
      </c>
      <c r="S86" s="23"/>
      <c r="T86" s="43">
        <f>T87</f>
        <v>0</v>
      </c>
      <c r="AT86" s="17" t="s">
        <v>66</v>
      </c>
      <c r="AU86" s="17" t="s">
        <v>43</v>
      </c>
      <c r="BE86" s="82"/>
      <c r="BF86" s="82"/>
      <c r="BG86" s="82"/>
      <c r="BH86" s="82"/>
      <c r="BI86" s="82"/>
      <c r="BK86" s="101">
        <f>BK87</f>
        <v>0</v>
      </c>
    </row>
    <row r="87" spans="2:65" s="11" customFormat="1" ht="25.9" customHeight="1" x14ac:dyDescent="0.2">
      <c r="B87" s="44"/>
      <c r="D87" s="45" t="s">
        <v>66</v>
      </c>
      <c r="E87" s="150" t="s">
        <v>67</v>
      </c>
      <c r="F87" s="151" t="s">
        <v>68</v>
      </c>
      <c r="I87" s="82"/>
      <c r="J87" s="152">
        <f>BK87</f>
        <v>0</v>
      </c>
      <c r="L87" s="44"/>
      <c r="M87" s="46"/>
      <c r="P87" s="47">
        <f>P88+P93+P106+P115+P118+P121</f>
        <v>0</v>
      </c>
      <c r="R87" s="47">
        <f>R88+R93+R106+R115+R118+R121</f>
        <v>0</v>
      </c>
      <c r="T87" s="48">
        <f>T88+T93+T106+T115+T118+T121</f>
        <v>0</v>
      </c>
      <c r="AR87" s="45" t="s">
        <v>69</v>
      </c>
      <c r="AT87" s="49" t="s">
        <v>66</v>
      </c>
      <c r="AU87" s="49" t="s">
        <v>70</v>
      </c>
      <c r="AY87" s="45" t="s">
        <v>71</v>
      </c>
      <c r="BE87" s="82"/>
      <c r="BF87" s="82"/>
      <c r="BG87" s="82"/>
      <c r="BH87" s="82"/>
      <c r="BI87" s="82"/>
      <c r="BK87" s="102">
        <f>BK88+BK93+BK106+BK115+BK118+BK121</f>
        <v>0</v>
      </c>
    </row>
    <row r="88" spans="2:65" s="11" customFormat="1" ht="22.7" customHeight="1" x14ac:dyDescent="0.2">
      <c r="B88" s="44"/>
      <c r="D88" s="45" t="s">
        <v>66</v>
      </c>
      <c r="E88" s="153" t="s">
        <v>72</v>
      </c>
      <c r="F88" s="154" t="s">
        <v>73</v>
      </c>
      <c r="I88" s="82"/>
      <c r="J88" s="155">
        <f>BK88</f>
        <v>0</v>
      </c>
      <c r="L88" s="44"/>
      <c r="M88" s="46"/>
      <c r="P88" s="47">
        <f>SUM(P89:P92)</f>
        <v>0</v>
      </c>
      <c r="R88" s="47">
        <f>SUM(R89:R92)</f>
        <v>0</v>
      </c>
      <c r="T88" s="48">
        <f>SUM(T89:T92)</f>
        <v>0</v>
      </c>
      <c r="AR88" s="45" t="s">
        <v>69</v>
      </c>
      <c r="AT88" s="49" t="s">
        <v>66</v>
      </c>
      <c r="AU88" s="49" t="s">
        <v>74</v>
      </c>
      <c r="AY88" s="45" t="s">
        <v>71</v>
      </c>
      <c r="BE88" s="82"/>
      <c r="BF88" s="82"/>
      <c r="BG88" s="82"/>
      <c r="BH88" s="82"/>
      <c r="BI88" s="82"/>
      <c r="BK88" s="102">
        <f>SUM(BK89:BK92)</f>
        <v>0</v>
      </c>
    </row>
    <row r="89" spans="2:65" s="1" customFormat="1" ht="16.5" customHeight="1" x14ac:dyDescent="0.2">
      <c r="B89" s="19"/>
      <c r="C89" s="156" t="s">
        <v>74</v>
      </c>
      <c r="D89" s="156" t="s">
        <v>75</v>
      </c>
      <c r="E89" s="157" t="s">
        <v>76</v>
      </c>
      <c r="F89" s="158" t="s">
        <v>77</v>
      </c>
      <c r="G89" s="159" t="s">
        <v>78</v>
      </c>
      <c r="H89" s="160">
        <v>1</v>
      </c>
      <c r="I89" s="103"/>
      <c r="J89" s="161" t="str">
        <f>IF(OR(I89="",H89=""),"",ROUND(I89*H89,2))</f>
        <v/>
      </c>
      <c r="K89" s="162" t="s">
        <v>79</v>
      </c>
      <c r="L89" s="19"/>
      <c r="M89" s="50"/>
      <c r="N89" s="51" t="s">
        <v>31</v>
      </c>
      <c r="O89" s="52">
        <v>0</v>
      </c>
      <c r="P89" s="52">
        <f>O89*H89</f>
        <v>0</v>
      </c>
      <c r="Q89" s="52">
        <v>0</v>
      </c>
      <c r="R89" s="52">
        <f>Q89*H89</f>
        <v>0</v>
      </c>
      <c r="S89" s="52">
        <v>0</v>
      </c>
      <c r="T89" s="53">
        <f>S89*H89</f>
        <v>0</v>
      </c>
      <c r="AR89" s="54" t="s">
        <v>80</v>
      </c>
      <c r="AT89" s="54" t="s">
        <v>75</v>
      </c>
      <c r="AU89" s="54" t="s">
        <v>2</v>
      </c>
      <c r="AY89" s="17" t="s">
        <v>71</v>
      </c>
      <c r="BE89" s="104" t="str">
        <f>IF(N89="základní",J89,0)</f>
        <v/>
      </c>
      <c r="BF89" s="104">
        <f>IF(N89="snížená",J89,0)</f>
        <v>0</v>
      </c>
      <c r="BG89" s="104">
        <f>IF(N89="zákl. přenesená",J89,0)</f>
        <v>0</v>
      </c>
      <c r="BH89" s="104">
        <f>IF(N89="sníž. přenesená",J89,0)</f>
        <v>0</v>
      </c>
      <c r="BI89" s="104">
        <f>IF(N89="nulová",J89,0)</f>
        <v>0</v>
      </c>
      <c r="BJ89" s="17" t="s">
        <v>74</v>
      </c>
      <c r="BK89" s="104" t="str">
        <f>IF(OR(I89="",H89=""),"",ROUND(I89*H89,2))</f>
        <v/>
      </c>
      <c r="BL89" s="17" t="s">
        <v>80</v>
      </c>
      <c r="BM89" s="54" t="s">
        <v>81</v>
      </c>
    </row>
    <row r="90" spans="2:65" s="1" customFormat="1" ht="9.9499999999999993" customHeight="1" x14ac:dyDescent="0.2">
      <c r="B90" s="19"/>
      <c r="D90" s="163" t="s">
        <v>82</v>
      </c>
      <c r="F90" s="164" t="s">
        <v>83</v>
      </c>
      <c r="I90" s="165"/>
      <c r="J90" s="82"/>
      <c r="L90" s="19"/>
      <c r="M90" s="55"/>
      <c r="T90" s="24"/>
      <c r="AT90" s="17" t="s">
        <v>82</v>
      </c>
      <c r="AU90" s="17" t="s">
        <v>2</v>
      </c>
      <c r="BE90" s="82"/>
      <c r="BF90" s="82"/>
      <c r="BG90" s="82"/>
      <c r="BH90" s="82"/>
      <c r="BI90" s="82"/>
      <c r="BK90" s="82"/>
    </row>
    <row r="91" spans="2:65" s="1" customFormat="1" ht="16.5" customHeight="1" x14ac:dyDescent="0.2">
      <c r="B91" s="19"/>
      <c r="C91" s="156" t="s">
        <v>2</v>
      </c>
      <c r="D91" s="156" t="s">
        <v>75</v>
      </c>
      <c r="E91" s="157" t="s">
        <v>84</v>
      </c>
      <c r="F91" s="158" t="s">
        <v>85</v>
      </c>
      <c r="G91" s="159" t="s">
        <v>78</v>
      </c>
      <c r="H91" s="160">
        <v>1</v>
      </c>
      <c r="I91" s="103"/>
      <c r="J91" s="161" t="str">
        <f>IF(OR(I91="",H91=""),"",ROUND(I91*H91,2))</f>
        <v/>
      </c>
      <c r="K91" s="162" t="s">
        <v>79</v>
      </c>
      <c r="L91" s="19"/>
      <c r="M91" s="50"/>
      <c r="N91" s="51" t="s">
        <v>31</v>
      </c>
      <c r="O91" s="52">
        <v>0</v>
      </c>
      <c r="P91" s="52">
        <f>O91*H91</f>
        <v>0</v>
      </c>
      <c r="Q91" s="52">
        <v>0</v>
      </c>
      <c r="R91" s="52">
        <f>Q91*H91</f>
        <v>0</v>
      </c>
      <c r="S91" s="52">
        <v>0</v>
      </c>
      <c r="T91" s="53">
        <f>S91*H91</f>
        <v>0</v>
      </c>
      <c r="AR91" s="54" t="s">
        <v>80</v>
      </c>
      <c r="AT91" s="54" t="s">
        <v>75</v>
      </c>
      <c r="AU91" s="54" t="s">
        <v>2</v>
      </c>
      <c r="AY91" s="17" t="s">
        <v>71</v>
      </c>
      <c r="BE91" s="104" t="str">
        <f>IF(N91="základní",J91,0)</f>
        <v/>
      </c>
      <c r="BF91" s="104">
        <f>IF(N91="snížená",J91,0)</f>
        <v>0</v>
      </c>
      <c r="BG91" s="104">
        <f>IF(N91="zákl. přenesená",J91,0)</f>
        <v>0</v>
      </c>
      <c r="BH91" s="104">
        <f>IF(N91="sníž. přenesená",J91,0)</f>
        <v>0</v>
      </c>
      <c r="BI91" s="104">
        <f>IF(N91="nulová",J91,0)</f>
        <v>0</v>
      </c>
      <c r="BJ91" s="17" t="s">
        <v>74</v>
      </c>
      <c r="BK91" s="104" t="str">
        <f>IF(OR(I91="",H91=""),"",ROUND(I91*H91,2))</f>
        <v/>
      </c>
      <c r="BL91" s="17" t="s">
        <v>80</v>
      </c>
      <c r="BM91" s="54" t="s">
        <v>86</v>
      </c>
    </row>
    <row r="92" spans="2:65" s="1" customFormat="1" ht="9.9499999999999993" customHeight="1" x14ac:dyDescent="0.2">
      <c r="B92" s="19"/>
      <c r="D92" s="163" t="s">
        <v>82</v>
      </c>
      <c r="F92" s="164" t="s">
        <v>87</v>
      </c>
      <c r="I92" s="165"/>
      <c r="J92" s="82"/>
      <c r="L92" s="19"/>
      <c r="M92" s="55"/>
      <c r="T92" s="24"/>
      <c r="AT92" s="17" t="s">
        <v>82</v>
      </c>
      <c r="AU92" s="17" t="s">
        <v>2</v>
      </c>
      <c r="BE92" s="82"/>
      <c r="BF92" s="82"/>
      <c r="BG92" s="82"/>
      <c r="BH92" s="82"/>
      <c r="BI92" s="82"/>
      <c r="BK92" s="82"/>
    </row>
    <row r="93" spans="2:65" s="11" customFormat="1" ht="22.7" customHeight="1" x14ac:dyDescent="0.2">
      <c r="B93" s="44"/>
      <c r="D93" s="45" t="s">
        <v>66</v>
      </c>
      <c r="E93" s="153" t="s">
        <v>88</v>
      </c>
      <c r="F93" s="154" t="s">
        <v>89</v>
      </c>
      <c r="I93" s="165"/>
      <c r="J93" s="155">
        <f>BK93</f>
        <v>0</v>
      </c>
      <c r="L93" s="44"/>
      <c r="M93" s="46"/>
      <c r="P93" s="47">
        <f>SUM(P94:P105)</f>
        <v>0</v>
      </c>
      <c r="R93" s="47">
        <f>SUM(R94:R105)</f>
        <v>0</v>
      </c>
      <c r="T93" s="48">
        <f>SUM(T94:T105)</f>
        <v>0</v>
      </c>
      <c r="AR93" s="45" t="s">
        <v>69</v>
      </c>
      <c r="AT93" s="49" t="s">
        <v>66</v>
      </c>
      <c r="AU93" s="49" t="s">
        <v>74</v>
      </c>
      <c r="AY93" s="45" t="s">
        <v>71</v>
      </c>
      <c r="BE93" s="82"/>
      <c r="BF93" s="82"/>
      <c r="BG93" s="82"/>
      <c r="BH93" s="82"/>
      <c r="BI93" s="82"/>
      <c r="BK93" s="102">
        <f>SUM(BK94:BK105)</f>
        <v>0</v>
      </c>
    </row>
    <row r="94" spans="2:65" s="1" customFormat="1" ht="21.75" customHeight="1" x14ac:dyDescent="0.2">
      <c r="B94" s="19"/>
      <c r="C94" s="156" t="s">
        <v>90</v>
      </c>
      <c r="D94" s="156" t="s">
        <v>75</v>
      </c>
      <c r="E94" s="157" t="s">
        <v>91</v>
      </c>
      <c r="F94" s="158" t="s">
        <v>92</v>
      </c>
      <c r="G94" s="159" t="s">
        <v>78</v>
      </c>
      <c r="H94" s="160">
        <v>1</v>
      </c>
      <c r="I94" s="103"/>
      <c r="J94" s="161" t="str">
        <f>IF(OR(I94="",H94=""),"",ROUND(I94*H94,2))</f>
        <v/>
      </c>
      <c r="K94" s="162" t="s">
        <v>79</v>
      </c>
      <c r="L94" s="19"/>
      <c r="M94" s="50"/>
      <c r="N94" s="51" t="s">
        <v>31</v>
      </c>
      <c r="O94" s="52">
        <v>0</v>
      </c>
      <c r="P94" s="52">
        <f>O94*H94</f>
        <v>0</v>
      </c>
      <c r="Q94" s="52">
        <v>0</v>
      </c>
      <c r="R94" s="52">
        <f>Q94*H94</f>
        <v>0</v>
      </c>
      <c r="S94" s="52">
        <v>0</v>
      </c>
      <c r="T94" s="53">
        <f>S94*H94</f>
        <v>0</v>
      </c>
      <c r="AR94" s="54" t="s">
        <v>80</v>
      </c>
      <c r="AT94" s="54" t="s">
        <v>75</v>
      </c>
      <c r="AU94" s="54" t="s">
        <v>2</v>
      </c>
      <c r="AY94" s="17" t="s">
        <v>71</v>
      </c>
      <c r="BE94" s="104" t="str">
        <f>IF(N94="základní",J94,0)</f>
        <v/>
      </c>
      <c r="BF94" s="104">
        <f>IF(N94="snížená",J94,0)</f>
        <v>0</v>
      </c>
      <c r="BG94" s="104">
        <f>IF(N94="zákl. přenesená",J94,0)</f>
        <v>0</v>
      </c>
      <c r="BH94" s="104">
        <f>IF(N94="sníž. přenesená",J94,0)</f>
        <v>0</v>
      </c>
      <c r="BI94" s="104">
        <f>IF(N94="nulová",J94,0)</f>
        <v>0</v>
      </c>
      <c r="BJ94" s="17" t="s">
        <v>74</v>
      </c>
      <c r="BK94" s="104" t="str">
        <f>IF(OR(I94="",H94=""),"",ROUND(I94*H94,2))</f>
        <v/>
      </c>
      <c r="BL94" s="17" t="s">
        <v>80</v>
      </c>
      <c r="BM94" s="54" t="s">
        <v>93</v>
      </c>
    </row>
    <row r="95" spans="2:65" s="1" customFormat="1" ht="9.9499999999999993" customHeight="1" x14ac:dyDescent="0.2">
      <c r="B95" s="19"/>
      <c r="D95" s="163" t="s">
        <v>82</v>
      </c>
      <c r="F95" s="164" t="s">
        <v>94</v>
      </c>
      <c r="I95" s="165"/>
      <c r="J95" s="82"/>
      <c r="L95" s="19"/>
      <c r="M95" s="55"/>
      <c r="T95" s="24"/>
      <c r="AT95" s="17" t="s">
        <v>82</v>
      </c>
      <c r="AU95" s="17" t="s">
        <v>2</v>
      </c>
      <c r="BE95" s="82"/>
      <c r="BF95" s="82"/>
      <c r="BG95" s="82"/>
      <c r="BH95" s="82"/>
      <c r="BI95" s="82"/>
      <c r="BK95" s="82"/>
    </row>
    <row r="96" spans="2:65" s="1" customFormat="1" ht="16.5" customHeight="1" x14ac:dyDescent="0.2">
      <c r="B96" s="19"/>
      <c r="C96" s="156" t="s">
        <v>95</v>
      </c>
      <c r="D96" s="156" t="s">
        <v>75</v>
      </c>
      <c r="E96" s="157" t="s">
        <v>96</v>
      </c>
      <c r="F96" s="158" t="s">
        <v>97</v>
      </c>
      <c r="G96" s="159" t="s">
        <v>78</v>
      </c>
      <c r="H96" s="160">
        <v>1</v>
      </c>
      <c r="I96" s="103"/>
      <c r="J96" s="161" t="str">
        <f>IF(OR(I96="",H96=""),"",ROUND(I96*H96,2))</f>
        <v/>
      </c>
      <c r="K96" s="162" t="s">
        <v>79</v>
      </c>
      <c r="L96" s="19"/>
      <c r="M96" s="50"/>
      <c r="N96" s="51" t="s">
        <v>31</v>
      </c>
      <c r="O96" s="52">
        <v>0</v>
      </c>
      <c r="P96" s="52">
        <f>O96*H96</f>
        <v>0</v>
      </c>
      <c r="Q96" s="52">
        <v>0</v>
      </c>
      <c r="R96" s="52">
        <f>Q96*H96</f>
        <v>0</v>
      </c>
      <c r="S96" s="52">
        <v>0</v>
      </c>
      <c r="T96" s="53">
        <f>S96*H96</f>
        <v>0</v>
      </c>
      <c r="AR96" s="54" t="s">
        <v>80</v>
      </c>
      <c r="AT96" s="54" t="s">
        <v>75</v>
      </c>
      <c r="AU96" s="54" t="s">
        <v>2</v>
      </c>
      <c r="AY96" s="17" t="s">
        <v>71</v>
      </c>
      <c r="BE96" s="104" t="str">
        <f>IF(N96="základní",J96,0)</f>
        <v/>
      </c>
      <c r="BF96" s="104">
        <f>IF(N96="snížená",J96,0)</f>
        <v>0</v>
      </c>
      <c r="BG96" s="104">
        <f>IF(N96="zákl. přenesená",J96,0)</f>
        <v>0</v>
      </c>
      <c r="BH96" s="104">
        <f>IF(N96="sníž. přenesená",J96,0)</f>
        <v>0</v>
      </c>
      <c r="BI96" s="104">
        <f>IF(N96="nulová",J96,0)</f>
        <v>0</v>
      </c>
      <c r="BJ96" s="17" t="s">
        <v>74</v>
      </c>
      <c r="BK96" s="104" t="str">
        <f>IF(OR(I96="",H96=""),"",ROUND(I96*H96,2))</f>
        <v/>
      </c>
      <c r="BL96" s="17" t="s">
        <v>80</v>
      </c>
      <c r="BM96" s="54" t="s">
        <v>98</v>
      </c>
    </row>
    <row r="97" spans="2:65" s="1" customFormat="1" ht="9.9499999999999993" customHeight="1" x14ac:dyDescent="0.2">
      <c r="B97" s="19"/>
      <c r="D97" s="163" t="s">
        <v>82</v>
      </c>
      <c r="F97" s="164" t="s">
        <v>99</v>
      </c>
      <c r="I97" s="165"/>
      <c r="J97" s="82"/>
      <c r="L97" s="19"/>
      <c r="M97" s="55"/>
      <c r="T97" s="24"/>
      <c r="AT97" s="17" t="s">
        <v>82</v>
      </c>
      <c r="AU97" s="17" t="s">
        <v>2</v>
      </c>
      <c r="BE97" s="82"/>
      <c r="BF97" s="82"/>
      <c r="BG97" s="82"/>
      <c r="BH97" s="82"/>
      <c r="BI97" s="82"/>
      <c r="BK97" s="82"/>
    </row>
    <row r="98" spans="2:65" s="1" customFormat="1" ht="21.75" customHeight="1" x14ac:dyDescent="0.2">
      <c r="B98" s="19"/>
      <c r="C98" s="156" t="s">
        <v>69</v>
      </c>
      <c r="D98" s="156" t="s">
        <v>75</v>
      </c>
      <c r="E98" s="157" t="s">
        <v>100</v>
      </c>
      <c r="F98" s="158" t="s">
        <v>101</v>
      </c>
      <c r="G98" s="159" t="s">
        <v>78</v>
      </c>
      <c r="H98" s="160">
        <v>1</v>
      </c>
      <c r="I98" s="103"/>
      <c r="J98" s="161" t="str">
        <f>IF(OR(I98="",H98=""),"",ROUND(I98*H98,2))</f>
        <v/>
      </c>
      <c r="K98" s="162" t="s">
        <v>79</v>
      </c>
      <c r="L98" s="19"/>
      <c r="M98" s="50"/>
      <c r="N98" s="51" t="s">
        <v>31</v>
      </c>
      <c r="O98" s="52">
        <v>0</v>
      </c>
      <c r="P98" s="52">
        <f>O98*H98</f>
        <v>0</v>
      </c>
      <c r="Q98" s="52">
        <v>0</v>
      </c>
      <c r="R98" s="52">
        <f>Q98*H98</f>
        <v>0</v>
      </c>
      <c r="S98" s="52">
        <v>0</v>
      </c>
      <c r="T98" s="53">
        <f>S98*H98</f>
        <v>0</v>
      </c>
      <c r="AR98" s="54" t="s">
        <v>80</v>
      </c>
      <c r="AT98" s="54" t="s">
        <v>75</v>
      </c>
      <c r="AU98" s="54" t="s">
        <v>2</v>
      </c>
      <c r="AY98" s="17" t="s">
        <v>71</v>
      </c>
      <c r="BE98" s="104" t="str">
        <f>IF(N98="základní",J98,0)</f>
        <v/>
      </c>
      <c r="BF98" s="104">
        <f>IF(N98="snížená",J98,0)</f>
        <v>0</v>
      </c>
      <c r="BG98" s="104">
        <f>IF(N98="zákl. přenesená",J98,0)</f>
        <v>0</v>
      </c>
      <c r="BH98" s="104">
        <f>IF(N98="sníž. přenesená",J98,0)</f>
        <v>0</v>
      </c>
      <c r="BI98" s="104">
        <f>IF(N98="nulová",J98,0)</f>
        <v>0</v>
      </c>
      <c r="BJ98" s="17" t="s">
        <v>74</v>
      </c>
      <c r="BK98" s="104" t="str">
        <f>IF(OR(I98="",H98=""),"",ROUND(I98*H98,2))</f>
        <v/>
      </c>
      <c r="BL98" s="17" t="s">
        <v>80</v>
      </c>
      <c r="BM98" s="54" t="s">
        <v>102</v>
      </c>
    </row>
    <row r="99" spans="2:65" s="1" customFormat="1" ht="9.9499999999999993" customHeight="1" x14ac:dyDescent="0.2">
      <c r="B99" s="19"/>
      <c r="D99" s="163" t="s">
        <v>82</v>
      </c>
      <c r="F99" s="164" t="s">
        <v>103</v>
      </c>
      <c r="I99" s="165"/>
      <c r="J99" s="82"/>
      <c r="L99" s="19"/>
      <c r="M99" s="55"/>
      <c r="T99" s="24"/>
      <c r="AT99" s="17" t="s">
        <v>82</v>
      </c>
      <c r="AU99" s="17" t="s">
        <v>2</v>
      </c>
      <c r="BE99" s="82"/>
      <c r="BF99" s="82"/>
      <c r="BG99" s="82"/>
      <c r="BH99" s="82"/>
      <c r="BI99" s="82"/>
      <c r="BK99" s="82"/>
    </row>
    <row r="100" spans="2:65" s="1" customFormat="1" ht="16.5" customHeight="1" x14ac:dyDescent="0.2">
      <c r="B100" s="19"/>
      <c r="C100" s="156" t="s">
        <v>104</v>
      </c>
      <c r="D100" s="156" t="s">
        <v>75</v>
      </c>
      <c r="E100" s="157" t="s">
        <v>105</v>
      </c>
      <c r="F100" s="158" t="s">
        <v>106</v>
      </c>
      <c r="G100" s="159" t="s">
        <v>78</v>
      </c>
      <c r="H100" s="160">
        <v>1</v>
      </c>
      <c r="I100" s="103"/>
      <c r="J100" s="161" t="str">
        <f>IF(OR(I100="",H100=""),"",ROUND(I100*H100,2))</f>
        <v/>
      </c>
      <c r="K100" s="162" t="s">
        <v>79</v>
      </c>
      <c r="L100" s="19"/>
      <c r="M100" s="50"/>
      <c r="N100" s="51" t="s">
        <v>31</v>
      </c>
      <c r="O100" s="52">
        <v>0</v>
      </c>
      <c r="P100" s="52">
        <f>O100*H100</f>
        <v>0</v>
      </c>
      <c r="Q100" s="52">
        <v>0</v>
      </c>
      <c r="R100" s="52">
        <f>Q100*H100</f>
        <v>0</v>
      </c>
      <c r="S100" s="52">
        <v>0</v>
      </c>
      <c r="T100" s="53">
        <f>S100*H100</f>
        <v>0</v>
      </c>
      <c r="AR100" s="54" t="s">
        <v>80</v>
      </c>
      <c r="AT100" s="54" t="s">
        <v>75</v>
      </c>
      <c r="AU100" s="54" t="s">
        <v>2</v>
      </c>
      <c r="AY100" s="17" t="s">
        <v>71</v>
      </c>
      <c r="BE100" s="104" t="str">
        <f>IF(N100="základní",J100,0)</f>
        <v/>
      </c>
      <c r="BF100" s="104">
        <f>IF(N100="snížená",J100,0)</f>
        <v>0</v>
      </c>
      <c r="BG100" s="104">
        <f>IF(N100="zákl. přenesená",J100,0)</f>
        <v>0</v>
      </c>
      <c r="BH100" s="104">
        <f>IF(N100="sníž. přenesená",J100,0)</f>
        <v>0</v>
      </c>
      <c r="BI100" s="104">
        <f>IF(N100="nulová",J100,0)</f>
        <v>0</v>
      </c>
      <c r="BJ100" s="17" t="s">
        <v>74</v>
      </c>
      <c r="BK100" s="104" t="str">
        <f>IF(OR(I100="",H100=""),"",ROUND(I100*H100,2))</f>
        <v/>
      </c>
      <c r="BL100" s="17" t="s">
        <v>80</v>
      </c>
      <c r="BM100" s="54" t="s">
        <v>107</v>
      </c>
    </row>
    <row r="101" spans="2:65" s="1" customFormat="1" ht="9.9499999999999993" customHeight="1" x14ac:dyDescent="0.2">
      <c r="B101" s="19"/>
      <c r="D101" s="163" t="s">
        <v>82</v>
      </c>
      <c r="F101" s="164" t="s">
        <v>108</v>
      </c>
      <c r="I101" s="165"/>
      <c r="J101" s="82"/>
      <c r="L101" s="19"/>
      <c r="M101" s="55"/>
      <c r="T101" s="24"/>
      <c r="AT101" s="17" t="s">
        <v>82</v>
      </c>
      <c r="AU101" s="17" t="s">
        <v>2</v>
      </c>
      <c r="BE101" s="82"/>
      <c r="BF101" s="82"/>
      <c r="BG101" s="82"/>
      <c r="BH101" s="82"/>
      <c r="BI101" s="82"/>
      <c r="BK101" s="82"/>
    </row>
    <row r="102" spans="2:65" s="1" customFormat="1" ht="16.5" customHeight="1" x14ac:dyDescent="0.2">
      <c r="B102" s="19"/>
      <c r="C102" s="156" t="s">
        <v>109</v>
      </c>
      <c r="D102" s="156" t="s">
        <v>75</v>
      </c>
      <c r="E102" s="157" t="s">
        <v>110</v>
      </c>
      <c r="F102" s="158" t="s">
        <v>111</v>
      </c>
      <c r="G102" s="159" t="s">
        <v>78</v>
      </c>
      <c r="H102" s="160">
        <v>1</v>
      </c>
      <c r="I102" s="103"/>
      <c r="J102" s="161" t="str">
        <f>IF(OR(I102="",H102=""),"",ROUND(I102*H102,2))</f>
        <v/>
      </c>
      <c r="K102" s="162" t="s">
        <v>79</v>
      </c>
      <c r="L102" s="19"/>
      <c r="M102" s="50"/>
      <c r="N102" s="51" t="s">
        <v>31</v>
      </c>
      <c r="O102" s="52">
        <v>0</v>
      </c>
      <c r="P102" s="52">
        <f>O102*H102</f>
        <v>0</v>
      </c>
      <c r="Q102" s="52">
        <v>0</v>
      </c>
      <c r="R102" s="52">
        <f>Q102*H102</f>
        <v>0</v>
      </c>
      <c r="S102" s="52">
        <v>0</v>
      </c>
      <c r="T102" s="53">
        <f>S102*H102</f>
        <v>0</v>
      </c>
      <c r="AR102" s="54" t="s">
        <v>80</v>
      </c>
      <c r="AT102" s="54" t="s">
        <v>75</v>
      </c>
      <c r="AU102" s="54" t="s">
        <v>2</v>
      </c>
      <c r="AY102" s="17" t="s">
        <v>71</v>
      </c>
      <c r="BE102" s="104" t="str">
        <f>IF(N102="základní",J102,0)</f>
        <v/>
      </c>
      <c r="BF102" s="104">
        <f>IF(N102="snížená",J102,0)</f>
        <v>0</v>
      </c>
      <c r="BG102" s="104">
        <f>IF(N102="zákl. přenesená",J102,0)</f>
        <v>0</v>
      </c>
      <c r="BH102" s="104">
        <f>IF(N102="sníž. přenesená",J102,0)</f>
        <v>0</v>
      </c>
      <c r="BI102" s="104">
        <f>IF(N102="nulová",J102,0)</f>
        <v>0</v>
      </c>
      <c r="BJ102" s="17" t="s">
        <v>74</v>
      </c>
      <c r="BK102" s="104" t="str">
        <f>IF(OR(I102="",H102=""),"",ROUND(I102*H102,2))</f>
        <v/>
      </c>
      <c r="BL102" s="17" t="s">
        <v>80</v>
      </c>
      <c r="BM102" s="54" t="s">
        <v>112</v>
      </c>
    </row>
    <row r="103" spans="2:65" s="1" customFormat="1" ht="9.9499999999999993" customHeight="1" x14ac:dyDescent="0.2">
      <c r="B103" s="19"/>
      <c r="D103" s="163" t="s">
        <v>82</v>
      </c>
      <c r="F103" s="164" t="s">
        <v>113</v>
      </c>
      <c r="I103" s="165"/>
      <c r="J103" s="82"/>
      <c r="L103" s="19"/>
      <c r="M103" s="55"/>
      <c r="T103" s="24"/>
      <c r="AT103" s="17" t="s">
        <v>82</v>
      </c>
      <c r="AU103" s="17" t="s">
        <v>2</v>
      </c>
      <c r="BE103" s="82"/>
      <c r="BF103" s="82"/>
      <c r="BG103" s="82"/>
      <c r="BH103" s="82"/>
      <c r="BI103" s="82"/>
      <c r="BK103" s="82"/>
    </row>
    <row r="104" spans="2:65" s="1" customFormat="1" ht="16.5" customHeight="1" x14ac:dyDescent="0.2">
      <c r="B104" s="19"/>
      <c r="C104" s="156" t="s">
        <v>114</v>
      </c>
      <c r="D104" s="156" t="s">
        <v>75</v>
      </c>
      <c r="E104" s="157" t="s">
        <v>115</v>
      </c>
      <c r="F104" s="158" t="s">
        <v>116</v>
      </c>
      <c r="G104" s="159" t="s">
        <v>78</v>
      </c>
      <c r="H104" s="160">
        <v>1</v>
      </c>
      <c r="I104" s="103"/>
      <c r="J104" s="161" t="str">
        <f>IF(OR(I104="",H104=""),"",ROUND(I104*H104,2))</f>
        <v/>
      </c>
      <c r="K104" s="162" t="s">
        <v>79</v>
      </c>
      <c r="L104" s="19"/>
      <c r="M104" s="50"/>
      <c r="N104" s="51" t="s">
        <v>31</v>
      </c>
      <c r="O104" s="52">
        <v>0</v>
      </c>
      <c r="P104" s="52">
        <f>O104*H104</f>
        <v>0</v>
      </c>
      <c r="Q104" s="52">
        <v>0</v>
      </c>
      <c r="R104" s="52">
        <f>Q104*H104</f>
        <v>0</v>
      </c>
      <c r="S104" s="52">
        <v>0</v>
      </c>
      <c r="T104" s="53">
        <f>S104*H104</f>
        <v>0</v>
      </c>
      <c r="AR104" s="54" t="s">
        <v>80</v>
      </c>
      <c r="AT104" s="54" t="s">
        <v>75</v>
      </c>
      <c r="AU104" s="54" t="s">
        <v>2</v>
      </c>
      <c r="AY104" s="17" t="s">
        <v>71</v>
      </c>
      <c r="BE104" s="104" t="str">
        <f>IF(N104="základní",J104,0)</f>
        <v/>
      </c>
      <c r="BF104" s="104">
        <f>IF(N104="snížená",J104,0)</f>
        <v>0</v>
      </c>
      <c r="BG104" s="104">
        <f>IF(N104="zákl. přenesená",J104,0)</f>
        <v>0</v>
      </c>
      <c r="BH104" s="104">
        <f>IF(N104="sníž. přenesená",J104,0)</f>
        <v>0</v>
      </c>
      <c r="BI104" s="104">
        <f>IF(N104="nulová",J104,0)</f>
        <v>0</v>
      </c>
      <c r="BJ104" s="17" t="s">
        <v>74</v>
      </c>
      <c r="BK104" s="104" t="str">
        <f>IF(OR(I104="",H104=""),"",ROUND(I104*H104,2))</f>
        <v/>
      </c>
      <c r="BL104" s="17" t="s">
        <v>80</v>
      </c>
      <c r="BM104" s="54" t="s">
        <v>117</v>
      </c>
    </row>
    <row r="105" spans="2:65" s="1" customFormat="1" ht="9.9499999999999993" customHeight="1" x14ac:dyDescent="0.2">
      <c r="B105" s="19"/>
      <c r="D105" s="163" t="s">
        <v>82</v>
      </c>
      <c r="F105" s="164" t="s">
        <v>118</v>
      </c>
      <c r="I105" s="165"/>
      <c r="J105" s="82"/>
      <c r="L105" s="19"/>
      <c r="M105" s="55"/>
      <c r="T105" s="24"/>
      <c r="AT105" s="17" t="s">
        <v>82</v>
      </c>
      <c r="AU105" s="17" t="s">
        <v>2</v>
      </c>
      <c r="BE105" s="82"/>
      <c r="BF105" s="82"/>
      <c r="BG105" s="82"/>
      <c r="BH105" s="82"/>
      <c r="BI105" s="82"/>
      <c r="BK105" s="82"/>
    </row>
    <row r="106" spans="2:65" s="11" customFormat="1" ht="22.7" customHeight="1" x14ac:dyDescent="0.2">
      <c r="B106" s="44"/>
      <c r="D106" s="45" t="s">
        <v>66</v>
      </c>
      <c r="E106" s="153" t="s">
        <v>119</v>
      </c>
      <c r="F106" s="154" t="s">
        <v>120</v>
      </c>
      <c r="I106" s="165"/>
      <c r="J106" s="155">
        <f>BK106</f>
        <v>0</v>
      </c>
      <c r="L106" s="44"/>
      <c r="M106" s="46"/>
      <c r="P106" s="47">
        <f>SUM(P107:P114)</f>
        <v>0</v>
      </c>
      <c r="R106" s="47">
        <f>SUM(R107:R114)</f>
        <v>0</v>
      </c>
      <c r="T106" s="48">
        <f>SUM(T107:T114)</f>
        <v>0</v>
      </c>
      <c r="AR106" s="45" t="s">
        <v>69</v>
      </c>
      <c r="AT106" s="49" t="s">
        <v>66</v>
      </c>
      <c r="AU106" s="49" t="s">
        <v>74</v>
      </c>
      <c r="AY106" s="45" t="s">
        <v>71</v>
      </c>
      <c r="BE106" s="82"/>
      <c r="BF106" s="82"/>
      <c r="BG106" s="82"/>
      <c r="BH106" s="82"/>
      <c r="BI106" s="82"/>
      <c r="BK106" s="102">
        <f>SUM(BK107:BK114)</f>
        <v>0</v>
      </c>
    </row>
    <row r="107" spans="2:65" s="1" customFormat="1" ht="16.5" customHeight="1" x14ac:dyDescent="0.2">
      <c r="B107" s="19"/>
      <c r="C107" s="156" t="s">
        <v>121</v>
      </c>
      <c r="D107" s="156" t="s">
        <v>75</v>
      </c>
      <c r="E107" s="157" t="s">
        <v>122</v>
      </c>
      <c r="F107" s="158" t="s">
        <v>123</v>
      </c>
      <c r="G107" s="159" t="s">
        <v>78</v>
      </c>
      <c r="H107" s="160">
        <v>1</v>
      </c>
      <c r="I107" s="103"/>
      <c r="J107" s="161" t="str">
        <f>IF(OR(I107="",H107=""),"",ROUND(I107*H107,2))</f>
        <v/>
      </c>
      <c r="K107" s="162" t="s">
        <v>79</v>
      </c>
      <c r="L107" s="19"/>
      <c r="M107" s="50"/>
      <c r="N107" s="51" t="s">
        <v>31</v>
      </c>
      <c r="O107" s="52">
        <v>0</v>
      </c>
      <c r="P107" s="52">
        <f>O107*H107</f>
        <v>0</v>
      </c>
      <c r="Q107" s="52">
        <v>0</v>
      </c>
      <c r="R107" s="52">
        <f>Q107*H107</f>
        <v>0</v>
      </c>
      <c r="S107" s="52">
        <v>0</v>
      </c>
      <c r="T107" s="53">
        <f>S107*H107</f>
        <v>0</v>
      </c>
      <c r="AR107" s="54" t="s">
        <v>80</v>
      </c>
      <c r="AT107" s="54" t="s">
        <v>75</v>
      </c>
      <c r="AU107" s="54" t="s">
        <v>2</v>
      </c>
      <c r="AY107" s="17" t="s">
        <v>71</v>
      </c>
      <c r="BE107" s="104" t="str">
        <f>IF(N107="základní",J107,0)</f>
        <v/>
      </c>
      <c r="BF107" s="104">
        <f>IF(N107="snížená",J107,0)</f>
        <v>0</v>
      </c>
      <c r="BG107" s="104">
        <f>IF(N107="zákl. přenesená",J107,0)</f>
        <v>0</v>
      </c>
      <c r="BH107" s="104">
        <f>IF(N107="sníž. přenesená",J107,0)</f>
        <v>0</v>
      </c>
      <c r="BI107" s="104">
        <f>IF(N107="nulová",J107,0)</f>
        <v>0</v>
      </c>
      <c r="BJ107" s="17" t="s">
        <v>74</v>
      </c>
      <c r="BK107" s="104" t="str">
        <f>IF(OR(I107="",H107=""),"",ROUND(I107*H107,2))</f>
        <v/>
      </c>
      <c r="BL107" s="17" t="s">
        <v>80</v>
      </c>
      <c r="BM107" s="54" t="s">
        <v>124</v>
      </c>
    </row>
    <row r="108" spans="2:65" s="1" customFormat="1" ht="9.9499999999999993" customHeight="1" x14ac:dyDescent="0.2">
      <c r="B108" s="19"/>
      <c r="D108" s="163" t="s">
        <v>82</v>
      </c>
      <c r="F108" s="164" t="s">
        <v>125</v>
      </c>
      <c r="I108" s="165"/>
      <c r="J108" s="82"/>
      <c r="L108" s="19"/>
      <c r="M108" s="55"/>
      <c r="T108" s="24"/>
      <c r="AT108" s="17" t="s">
        <v>82</v>
      </c>
      <c r="AU108" s="17" t="s">
        <v>2</v>
      </c>
      <c r="BE108" s="82"/>
      <c r="BF108" s="82"/>
      <c r="BG108" s="82"/>
      <c r="BH108" s="82"/>
      <c r="BI108" s="82"/>
      <c r="BK108" s="82"/>
    </row>
    <row r="109" spans="2:65" s="1" customFormat="1" ht="16.5" customHeight="1" x14ac:dyDescent="0.2">
      <c r="B109" s="19"/>
      <c r="C109" s="156" t="s">
        <v>126</v>
      </c>
      <c r="D109" s="156" t="s">
        <v>75</v>
      </c>
      <c r="E109" s="157" t="s">
        <v>127</v>
      </c>
      <c r="F109" s="158" t="s">
        <v>128</v>
      </c>
      <c r="G109" s="159" t="s">
        <v>78</v>
      </c>
      <c r="H109" s="160">
        <v>1</v>
      </c>
      <c r="I109" s="103"/>
      <c r="J109" s="161" t="str">
        <f>IF(OR(I109="",H109=""),"",ROUND(I109*H109,2))</f>
        <v/>
      </c>
      <c r="K109" s="162" t="s">
        <v>79</v>
      </c>
      <c r="L109" s="19"/>
      <c r="M109" s="50"/>
      <c r="N109" s="51" t="s">
        <v>31</v>
      </c>
      <c r="O109" s="52">
        <v>0</v>
      </c>
      <c r="P109" s="52">
        <f>O109*H109</f>
        <v>0</v>
      </c>
      <c r="Q109" s="52">
        <v>0</v>
      </c>
      <c r="R109" s="52">
        <f>Q109*H109</f>
        <v>0</v>
      </c>
      <c r="S109" s="52">
        <v>0</v>
      </c>
      <c r="T109" s="53">
        <f>S109*H109</f>
        <v>0</v>
      </c>
      <c r="AR109" s="54" t="s">
        <v>80</v>
      </c>
      <c r="AT109" s="54" t="s">
        <v>75</v>
      </c>
      <c r="AU109" s="54" t="s">
        <v>2</v>
      </c>
      <c r="AY109" s="17" t="s">
        <v>71</v>
      </c>
      <c r="BE109" s="104" t="str">
        <f>IF(N109="základní",J109,0)</f>
        <v/>
      </c>
      <c r="BF109" s="104">
        <f>IF(N109="snížená",J109,0)</f>
        <v>0</v>
      </c>
      <c r="BG109" s="104">
        <f>IF(N109="zákl. přenesená",J109,0)</f>
        <v>0</v>
      </c>
      <c r="BH109" s="104">
        <f>IF(N109="sníž. přenesená",J109,0)</f>
        <v>0</v>
      </c>
      <c r="BI109" s="104">
        <f>IF(N109="nulová",J109,0)</f>
        <v>0</v>
      </c>
      <c r="BJ109" s="17" t="s">
        <v>74</v>
      </c>
      <c r="BK109" s="104" t="str">
        <f>IF(OR(I109="",H109=""),"",ROUND(I109*H109,2))</f>
        <v/>
      </c>
      <c r="BL109" s="17" t="s">
        <v>80</v>
      </c>
      <c r="BM109" s="54" t="s">
        <v>129</v>
      </c>
    </row>
    <row r="110" spans="2:65" s="1" customFormat="1" ht="9.9499999999999993" customHeight="1" x14ac:dyDescent="0.2">
      <c r="B110" s="19"/>
      <c r="D110" s="163" t="s">
        <v>82</v>
      </c>
      <c r="F110" s="164" t="s">
        <v>130</v>
      </c>
      <c r="I110" s="165"/>
      <c r="J110" s="82"/>
      <c r="L110" s="19"/>
      <c r="M110" s="55"/>
      <c r="T110" s="24"/>
      <c r="AT110" s="17" t="s">
        <v>82</v>
      </c>
      <c r="AU110" s="17" t="s">
        <v>2</v>
      </c>
      <c r="BE110" s="82"/>
      <c r="BF110" s="82"/>
      <c r="BG110" s="82"/>
      <c r="BH110" s="82"/>
      <c r="BI110" s="82"/>
      <c r="BK110" s="82"/>
    </row>
    <row r="111" spans="2:65" s="1" customFormat="1" ht="16.5" customHeight="1" x14ac:dyDescent="0.2">
      <c r="B111" s="19"/>
      <c r="C111" s="156" t="s">
        <v>131</v>
      </c>
      <c r="D111" s="156" t="s">
        <v>75</v>
      </c>
      <c r="E111" s="157" t="s">
        <v>132</v>
      </c>
      <c r="F111" s="158" t="s">
        <v>133</v>
      </c>
      <c r="G111" s="159" t="s">
        <v>78</v>
      </c>
      <c r="H111" s="160">
        <v>1</v>
      </c>
      <c r="I111" s="103"/>
      <c r="J111" s="161" t="str">
        <f>IF(OR(I111="",H111=""),"",ROUND(I111*H111,2))</f>
        <v/>
      </c>
      <c r="K111" s="162" t="s">
        <v>79</v>
      </c>
      <c r="L111" s="19"/>
      <c r="M111" s="50"/>
      <c r="N111" s="51" t="s">
        <v>31</v>
      </c>
      <c r="O111" s="52">
        <v>0</v>
      </c>
      <c r="P111" s="52">
        <f>O111*H111</f>
        <v>0</v>
      </c>
      <c r="Q111" s="52">
        <v>0</v>
      </c>
      <c r="R111" s="52">
        <f>Q111*H111</f>
        <v>0</v>
      </c>
      <c r="S111" s="52">
        <v>0</v>
      </c>
      <c r="T111" s="53">
        <f>S111*H111</f>
        <v>0</v>
      </c>
      <c r="AR111" s="54" t="s">
        <v>80</v>
      </c>
      <c r="AT111" s="54" t="s">
        <v>75</v>
      </c>
      <c r="AU111" s="54" t="s">
        <v>2</v>
      </c>
      <c r="AY111" s="17" t="s">
        <v>71</v>
      </c>
      <c r="BE111" s="104" t="str">
        <f>IF(N111="základní",J111,0)</f>
        <v/>
      </c>
      <c r="BF111" s="104">
        <f>IF(N111="snížená",J111,0)</f>
        <v>0</v>
      </c>
      <c r="BG111" s="104">
        <f>IF(N111="zákl. přenesená",J111,0)</f>
        <v>0</v>
      </c>
      <c r="BH111" s="104">
        <f>IF(N111="sníž. přenesená",J111,0)</f>
        <v>0</v>
      </c>
      <c r="BI111" s="104">
        <f>IF(N111="nulová",J111,0)</f>
        <v>0</v>
      </c>
      <c r="BJ111" s="17" t="s">
        <v>74</v>
      </c>
      <c r="BK111" s="104" t="str">
        <f>IF(OR(I111="",H111=""),"",ROUND(I111*H111,2))</f>
        <v/>
      </c>
      <c r="BL111" s="17" t="s">
        <v>80</v>
      </c>
      <c r="BM111" s="54" t="s">
        <v>134</v>
      </c>
    </row>
    <row r="112" spans="2:65" s="1" customFormat="1" ht="9.9499999999999993" customHeight="1" x14ac:dyDescent="0.2">
      <c r="B112" s="19"/>
      <c r="D112" s="163" t="s">
        <v>82</v>
      </c>
      <c r="F112" s="164" t="s">
        <v>135</v>
      </c>
      <c r="I112" s="165"/>
      <c r="J112" s="82"/>
      <c r="L112" s="19"/>
      <c r="M112" s="55"/>
      <c r="T112" s="24"/>
      <c r="AT112" s="17" t="s">
        <v>82</v>
      </c>
      <c r="AU112" s="17" t="s">
        <v>2</v>
      </c>
      <c r="BE112" s="82"/>
      <c r="BF112" s="82"/>
      <c r="BG112" s="82"/>
      <c r="BH112" s="82"/>
      <c r="BI112" s="82"/>
      <c r="BK112" s="82"/>
    </row>
    <row r="113" spans="2:65" s="1" customFormat="1" ht="24.2" customHeight="1" x14ac:dyDescent="0.2">
      <c r="B113" s="19"/>
      <c r="C113" s="156" t="s">
        <v>136</v>
      </c>
      <c r="D113" s="156" t="s">
        <v>75</v>
      </c>
      <c r="E113" s="157" t="s">
        <v>137</v>
      </c>
      <c r="F113" s="158" t="s">
        <v>138</v>
      </c>
      <c r="G113" s="159" t="s">
        <v>78</v>
      </c>
      <c r="H113" s="160">
        <v>1</v>
      </c>
      <c r="I113" s="103"/>
      <c r="J113" s="161" t="str">
        <f>IF(OR(I113="",H113=""),"",ROUND(I113*H113,2))</f>
        <v/>
      </c>
      <c r="K113" s="162" t="s">
        <v>79</v>
      </c>
      <c r="L113" s="19"/>
      <c r="M113" s="50"/>
      <c r="N113" s="51" t="s">
        <v>31</v>
      </c>
      <c r="O113" s="52">
        <v>0</v>
      </c>
      <c r="P113" s="52">
        <f>O113*H113</f>
        <v>0</v>
      </c>
      <c r="Q113" s="52">
        <v>0</v>
      </c>
      <c r="R113" s="52">
        <f>Q113*H113</f>
        <v>0</v>
      </c>
      <c r="S113" s="52">
        <v>0</v>
      </c>
      <c r="T113" s="53">
        <f>S113*H113</f>
        <v>0</v>
      </c>
      <c r="AR113" s="54" t="s">
        <v>80</v>
      </c>
      <c r="AT113" s="54" t="s">
        <v>75</v>
      </c>
      <c r="AU113" s="54" t="s">
        <v>2</v>
      </c>
      <c r="AY113" s="17" t="s">
        <v>71</v>
      </c>
      <c r="BE113" s="104" t="str">
        <f>IF(N113="základní",J113,0)</f>
        <v/>
      </c>
      <c r="BF113" s="104">
        <f>IF(N113="snížená",J113,0)</f>
        <v>0</v>
      </c>
      <c r="BG113" s="104">
        <f>IF(N113="zákl. přenesená",J113,0)</f>
        <v>0</v>
      </c>
      <c r="BH113" s="104">
        <f>IF(N113="sníž. přenesená",J113,0)</f>
        <v>0</v>
      </c>
      <c r="BI113" s="104">
        <f>IF(N113="nulová",J113,0)</f>
        <v>0</v>
      </c>
      <c r="BJ113" s="17" t="s">
        <v>74</v>
      </c>
      <c r="BK113" s="104" t="str">
        <f>IF(OR(I113="",H113=""),"",ROUND(I113*H113,2))</f>
        <v/>
      </c>
      <c r="BL113" s="17" t="s">
        <v>80</v>
      </c>
      <c r="BM113" s="54" t="s">
        <v>139</v>
      </c>
    </row>
    <row r="114" spans="2:65" s="1" customFormat="1" ht="9.9499999999999993" customHeight="1" x14ac:dyDescent="0.2">
      <c r="B114" s="19"/>
      <c r="D114" s="163" t="s">
        <v>82</v>
      </c>
      <c r="F114" s="164" t="s">
        <v>140</v>
      </c>
      <c r="I114" s="165"/>
      <c r="J114" s="82"/>
      <c r="L114" s="19"/>
      <c r="M114" s="55"/>
      <c r="T114" s="24"/>
      <c r="AT114" s="17" t="s">
        <v>82</v>
      </c>
      <c r="AU114" s="17" t="s">
        <v>2</v>
      </c>
      <c r="BE114" s="82"/>
      <c r="BF114" s="82"/>
      <c r="BG114" s="82"/>
      <c r="BH114" s="82"/>
      <c r="BI114" s="82"/>
      <c r="BK114" s="82"/>
    </row>
    <row r="115" spans="2:65" s="11" customFormat="1" ht="22.7" customHeight="1" x14ac:dyDescent="0.2">
      <c r="B115" s="44"/>
      <c r="D115" s="45" t="s">
        <v>66</v>
      </c>
      <c r="E115" s="153" t="s">
        <v>141</v>
      </c>
      <c r="F115" s="154" t="s">
        <v>142</v>
      </c>
      <c r="I115" s="165"/>
      <c r="J115" s="155">
        <f>BK115</f>
        <v>0</v>
      </c>
      <c r="L115" s="44"/>
      <c r="M115" s="46"/>
      <c r="P115" s="47">
        <f>SUM(P116:P117)</f>
        <v>0</v>
      </c>
      <c r="R115" s="47">
        <f>SUM(R116:R117)</f>
        <v>0</v>
      </c>
      <c r="T115" s="48">
        <f>SUM(T116:T117)</f>
        <v>0</v>
      </c>
      <c r="AR115" s="45" t="s">
        <v>69</v>
      </c>
      <c r="AT115" s="49" t="s">
        <v>66</v>
      </c>
      <c r="AU115" s="49" t="s">
        <v>74</v>
      </c>
      <c r="AY115" s="45" t="s">
        <v>71</v>
      </c>
      <c r="BE115" s="82"/>
      <c r="BF115" s="82"/>
      <c r="BG115" s="82"/>
      <c r="BH115" s="82"/>
      <c r="BI115" s="82"/>
      <c r="BK115" s="102">
        <f>SUM(BK116:BK117)</f>
        <v>0</v>
      </c>
    </row>
    <row r="116" spans="2:65" s="1" customFormat="1" ht="16.5" customHeight="1" x14ac:dyDescent="0.2">
      <c r="B116" s="19"/>
      <c r="C116" s="156" t="s">
        <v>143</v>
      </c>
      <c r="D116" s="156" t="s">
        <v>75</v>
      </c>
      <c r="E116" s="157" t="s">
        <v>144</v>
      </c>
      <c r="F116" s="158" t="s">
        <v>145</v>
      </c>
      <c r="G116" s="159" t="s">
        <v>78</v>
      </c>
      <c r="H116" s="160">
        <v>1</v>
      </c>
      <c r="I116" s="103"/>
      <c r="J116" s="161" t="str">
        <f>IF(OR(I116="",H116=""),"",ROUND(I116*H116,2))</f>
        <v/>
      </c>
      <c r="K116" s="162" t="s">
        <v>79</v>
      </c>
      <c r="L116" s="19"/>
      <c r="M116" s="50"/>
      <c r="N116" s="51" t="s">
        <v>31</v>
      </c>
      <c r="O116" s="52">
        <v>0</v>
      </c>
      <c r="P116" s="52">
        <f>O116*H116</f>
        <v>0</v>
      </c>
      <c r="Q116" s="52">
        <v>0</v>
      </c>
      <c r="R116" s="52">
        <f>Q116*H116</f>
        <v>0</v>
      </c>
      <c r="S116" s="52">
        <v>0</v>
      </c>
      <c r="T116" s="53">
        <f>S116*H116</f>
        <v>0</v>
      </c>
      <c r="AR116" s="54" t="s">
        <v>80</v>
      </c>
      <c r="AT116" s="54" t="s">
        <v>75</v>
      </c>
      <c r="AU116" s="54" t="s">
        <v>2</v>
      </c>
      <c r="AY116" s="17" t="s">
        <v>71</v>
      </c>
      <c r="BE116" s="104" t="str">
        <f>IF(N116="základní",J116,0)</f>
        <v/>
      </c>
      <c r="BF116" s="104">
        <f>IF(N116="snížená",J116,0)</f>
        <v>0</v>
      </c>
      <c r="BG116" s="104">
        <f>IF(N116="zákl. přenesená",J116,0)</f>
        <v>0</v>
      </c>
      <c r="BH116" s="104">
        <f>IF(N116="sníž. přenesená",J116,0)</f>
        <v>0</v>
      </c>
      <c r="BI116" s="104">
        <f>IF(N116="nulová",J116,0)</f>
        <v>0</v>
      </c>
      <c r="BJ116" s="17" t="s">
        <v>74</v>
      </c>
      <c r="BK116" s="104" t="str">
        <f>IF(OR(I116="",H116=""),"",ROUND(I116*H116,2))</f>
        <v/>
      </c>
      <c r="BL116" s="17" t="s">
        <v>80</v>
      </c>
      <c r="BM116" s="54" t="s">
        <v>146</v>
      </c>
    </row>
    <row r="117" spans="2:65" s="1" customFormat="1" ht="9.9499999999999993" customHeight="1" x14ac:dyDescent="0.2">
      <c r="B117" s="19"/>
      <c r="D117" s="163" t="s">
        <v>82</v>
      </c>
      <c r="F117" s="164" t="s">
        <v>147</v>
      </c>
      <c r="I117" s="165"/>
      <c r="J117" s="82"/>
      <c r="L117" s="19"/>
      <c r="M117" s="55"/>
      <c r="T117" s="24"/>
      <c r="AT117" s="17" t="s">
        <v>82</v>
      </c>
      <c r="AU117" s="17" t="s">
        <v>2</v>
      </c>
      <c r="BE117" s="82"/>
      <c r="BF117" s="82"/>
      <c r="BG117" s="82"/>
      <c r="BH117" s="82"/>
      <c r="BI117" s="82"/>
      <c r="BK117" s="82"/>
    </row>
    <row r="118" spans="2:65" s="11" customFormat="1" ht="22.7" customHeight="1" x14ac:dyDescent="0.2">
      <c r="B118" s="44"/>
      <c r="D118" s="45" t="s">
        <v>66</v>
      </c>
      <c r="E118" s="153" t="s">
        <v>148</v>
      </c>
      <c r="F118" s="154" t="s">
        <v>149</v>
      </c>
      <c r="I118" s="165"/>
      <c r="J118" s="155">
        <f>BK118</f>
        <v>0</v>
      </c>
      <c r="L118" s="44"/>
      <c r="M118" s="46"/>
      <c r="P118" s="47">
        <f>SUM(P119:P120)</f>
        <v>0</v>
      </c>
      <c r="R118" s="47">
        <f>SUM(R119:R120)</f>
        <v>0</v>
      </c>
      <c r="T118" s="48">
        <f>SUM(T119:T120)</f>
        <v>0</v>
      </c>
      <c r="AR118" s="45" t="s">
        <v>69</v>
      </c>
      <c r="AT118" s="49" t="s">
        <v>66</v>
      </c>
      <c r="AU118" s="49" t="s">
        <v>74</v>
      </c>
      <c r="AY118" s="45" t="s">
        <v>71</v>
      </c>
      <c r="BE118" s="82"/>
      <c r="BF118" s="82"/>
      <c r="BG118" s="82"/>
      <c r="BH118" s="82"/>
      <c r="BI118" s="82"/>
      <c r="BK118" s="102">
        <f>SUM(BK119:BK120)</f>
        <v>0</v>
      </c>
    </row>
    <row r="119" spans="2:65" s="1" customFormat="1" ht="21.75" customHeight="1" x14ac:dyDescent="0.2">
      <c r="B119" s="19"/>
      <c r="C119" s="156" t="s">
        <v>150</v>
      </c>
      <c r="D119" s="156" t="s">
        <v>75</v>
      </c>
      <c r="E119" s="157" t="s">
        <v>151</v>
      </c>
      <c r="F119" s="158" t="s">
        <v>152</v>
      </c>
      <c r="G119" s="159" t="s">
        <v>78</v>
      </c>
      <c r="H119" s="160">
        <v>1</v>
      </c>
      <c r="I119" s="103"/>
      <c r="J119" s="161" t="str">
        <f>IF(OR(I119="",H119=""),"",ROUND(I119*H119,2))</f>
        <v/>
      </c>
      <c r="K119" s="162" t="s">
        <v>79</v>
      </c>
      <c r="L119" s="19"/>
      <c r="M119" s="50"/>
      <c r="N119" s="51" t="s">
        <v>31</v>
      </c>
      <c r="O119" s="52">
        <v>0</v>
      </c>
      <c r="P119" s="52">
        <f>O119*H119</f>
        <v>0</v>
      </c>
      <c r="Q119" s="52">
        <v>0</v>
      </c>
      <c r="R119" s="52">
        <f>Q119*H119</f>
        <v>0</v>
      </c>
      <c r="S119" s="52">
        <v>0</v>
      </c>
      <c r="T119" s="53">
        <f>S119*H119</f>
        <v>0</v>
      </c>
      <c r="AR119" s="54" t="s">
        <v>80</v>
      </c>
      <c r="AT119" s="54" t="s">
        <v>75</v>
      </c>
      <c r="AU119" s="54" t="s">
        <v>2</v>
      </c>
      <c r="AY119" s="17" t="s">
        <v>71</v>
      </c>
      <c r="BE119" s="104" t="str">
        <f>IF(N119="základní",J119,0)</f>
        <v/>
      </c>
      <c r="BF119" s="104">
        <f>IF(N119="snížená",J119,0)</f>
        <v>0</v>
      </c>
      <c r="BG119" s="104">
        <f>IF(N119="zákl. přenesená",J119,0)</f>
        <v>0</v>
      </c>
      <c r="BH119" s="104">
        <f>IF(N119="sníž. přenesená",J119,0)</f>
        <v>0</v>
      </c>
      <c r="BI119" s="104">
        <f>IF(N119="nulová",J119,0)</f>
        <v>0</v>
      </c>
      <c r="BJ119" s="17" t="s">
        <v>74</v>
      </c>
      <c r="BK119" s="104" t="str">
        <f>IF(OR(I119="",H119=""),"",ROUND(I119*H119,2))</f>
        <v/>
      </c>
      <c r="BL119" s="17" t="s">
        <v>80</v>
      </c>
      <c r="BM119" s="54" t="s">
        <v>153</v>
      </c>
    </row>
    <row r="120" spans="2:65" s="1" customFormat="1" ht="9.9499999999999993" customHeight="1" x14ac:dyDescent="0.2">
      <c r="B120" s="19"/>
      <c r="D120" s="163" t="s">
        <v>82</v>
      </c>
      <c r="F120" s="164" t="s">
        <v>154</v>
      </c>
      <c r="I120" s="165"/>
      <c r="J120" s="82"/>
      <c r="L120" s="19"/>
      <c r="M120" s="55"/>
      <c r="T120" s="24"/>
      <c r="AT120" s="17" t="s">
        <v>82</v>
      </c>
      <c r="AU120" s="17" t="s">
        <v>2</v>
      </c>
      <c r="BE120" s="82"/>
      <c r="BF120" s="82"/>
      <c r="BG120" s="82"/>
      <c r="BH120" s="82"/>
      <c r="BI120" s="82"/>
      <c r="BK120" s="82"/>
    </row>
    <row r="121" spans="2:65" s="11" customFormat="1" ht="22.7" customHeight="1" x14ac:dyDescent="0.2">
      <c r="B121" s="44"/>
      <c r="D121" s="45" t="s">
        <v>66</v>
      </c>
      <c r="E121" s="153" t="s">
        <v>155</v>
      </c>
      <c r="F121" s="154" t="s">
        <v>156</v>
      </c>
      <c r="I121" s="165"/>
      <c r="J121" s="155">
        <f>BK121</f>
        <v>0</v>
      </c>
      <c r="L121" s="44"/>
      <c r="M121" s="46"/>
      <c r="P121" s="47">
        <f>SUM(P122:P125)</f>
        <v>0</v>
      </c>
      <c r="R121" s="47">
        <f>SUM(R122:R125)</f>
        <v>0</v>
      </c>
      <c r="T121" s="48">
        <f>SUM(T122:T125)</f>
        <v>0</v>
      </c>
      <c r="AR121" s="45" t="s">
        <v>69</v>
      </c>
      <c r="AT121" s="49" t="s">
        <v>66</v>
      </c>
      <c r="AU121" s="49" t="s">
        <v>74</v>
      </c>
      <c r="AY121" s="45" t="s">
        <v>71</v>
      </c>
      <c r="BE121" s="82"/>
      <c r="BF121" s="82"/>
      <c r="BG121" s="82"/>
      <c r="BH121" s="82"/>
      <c r="BI121" s="82"/>
      <c r="BK121" s="102">
        <f>SUM(BK122:BK125)</f>
        <v>0</v>
      </c>
    </row>
    <row r="122" spans="2:65" s="1" customFormat="1" ht="16.5" customHeight="1" x14ac:dyDescent="0.2">
      <c r="B122" s="19"/>
      <c r="C122" s="156" t="s">
        <v>157</v>
      </c>
      <c r="D122" s="156" t="s">
        <v>75</v>
      </c>
      <c r="E122" s="157" t="s">
        <v>158</v>
      </c>
      <c r="F122" s="158" t="s">
        <v>159</v>
      </c>
      <c r="G122" s="159" t="s">
        <v>78</v>
      </c>
      <c r="H122" s="160">
        <v>1</v>
      </c>
      <c r="I122" s="103"/>
      <c r="J122" s="161" t="str">
        <f>IF(OR(I122="",H122=""),"",ROUND(I122*H122,2))</f>
        <v/>
      </c>
      <c r="K122" s="162" t="s">
        <v>79</v>
      </c>
      <c r="L122" s="19"/>
      <c r="M122" s="50"/>
      <c r="N122" s="51" t="s">
        <v>31</v>
      </c>
      <c r="O122" s="52">
        <v>0</v>
      </c>
      <c r="P122" s="52">
        <f>O122*H122</f>
        <v>0</v>
      </c>
      <c r="Q122" s="52">
        <v>0</v>
      </c>
      <c r="R122" s="52">
        <f>Q122*H122</f>
        <v>0</v>
      </c>
      <c r="S122" s="52">
        <v>0</v>
      </c>
      <c r="T122" s="53">
        <f>S122*H122</f>
        <v>0</v>
      </c>
      <c r="AR122" s="54" t="s">
        <v>80</v>
      </c>
      <c r="AT122" s="54" t="s">
        <v>75</v>
      </c>
      <c r="AU122" s="54" t="s">
        <v>2</v>
      </c>
      <c r="AY122" s="17" t="s">
        <v>71</v>
      </c>
      <c r="BE122" s="104" t="str">
        <f>IF(N122="základní",J122,0)</f>
        <v/>
      </c>
      <c r="BF122" s="104">
        <f>IF(N122="snížená",J122,0)</f>
        <v>0</v>
      </c>
      <c r="BG122" s="104">
        <f>IF(N122="zákl. přenesená",J122,0)</f>
        <v>0</v>
      </c>
      <c r="BH122" s="104">
        <f>IF(N122="sníž. přenesená",J122,0)</f>
        <v>0</v>
      </c>
      <c r="BI122" s="104">
        <f>IF(N122="nulová",J122,0)</f>
        <v>0</v>
      </c>
      <c r="BJ122" s="17" t="s">
        <v>74</v>
      </c>
      <c r="BK122" s="104" t="str">
        <f>IF(OR(I122="",H122=""),"",ROUND(I122*H122,2))</f>
        <v/>
      </c>
      <c r="BL122" s="17" t="s">
        <v>80</v>
      </c>
      <c r="BM122" s="54" t="s">
        <v>160</v>
      </c>
    </row>
    <row r="123" spans="2:65" s="1" customFormat="1" ht="9.9499999999999993" customHeight="1" x14ac:dyDescent="0.2">
      <c r="B123" s="19"/>
      <c r="D123" s="163" t="s">
        <v>82</v>
      </c>
      <c r="F123" s="164" t="s">
        <v>161</v>
      </c>
      <c r="I123" s="165"/>
      <c r="J123" s="82"/>
      <c r="L123" s="19"/>
      <c r="M123" s="55"/>
      <c r="T123" s="24"/>
      <c r="AT123" s="17" t="s">
        <v>82</v>
      </c>
      <c r="AU123" s="17" t="s">
        <v>2</v>
      </c>
      <c r="BE123" s="82"/>
      <c r="BF123" s="82"/>
      <c r="BG123" s="82"/>
      <c r="BH123" s="82"/>
      <c r="BI123" s="82"/>
      <c r="BK123" s="82"/>
    </row>
    <row r="124" spans="2:65" s="1" customFormat="1" ht="16.5" customHeight="1" x14ac:dyDescent="0.2">
      <c r="B124" s="19"/>
      <c r="C124" s="156" t="s">
        <v>162</v>
      </c>
      <c r="D124" s="156" t="s">
        <v>75</v>
      </c>
      <c r="E124" s="157" t="s">
        <v>163</v>
      </c>
      <c r="F124" s="158" t="s">
        <v>164</v>
      </c>
      <c r="G124" s="159" t="s">
        <v>78</v>
      </c>
      <c r="H124" s="160">
        <v>1</v>
      </c>
      <c r="I124" s="103"/>
      <c r="J124" s="161" t="str">
        <f>IF(OR(I124="",H124=""),"",ROUND(I124*H124,2))</f>
        <v/>
      </c>
      <c r="K124" s="162" t="s">
        <v>79</v>
      </c>
      <c r="L124" s="19"/>
      <c r="M124" s="50"/>
      <c r="N124" s="51" t="s">
        <v>31</v>
      </c>
      <c r="O124" s="52">
        <v>0</v>
      </c>
      <c r="P124" s="52">
        <f>O124*H124</f>
        <v>0</v>
      </c>
      <c r="Q124" s="52">
        <v>0</v>
      </c>
      <c r="R124" s="52">
        <f>Q124*H124</f>
        <v>0</v>
      </c>
      <c r="S124" s="52">
        <v>0</v>
      </c>
      <c r="T124" s="53">
        <f>S124*H124</f>
        <v>0</v>
      </c>
      <c r="AR124" s="54" t="s">
        <v>80</v>
      </c>
      <c r="AT124" s="54" t="s">
        <v>75</v>
      </c>
      <c r="AU124" s="54" t="s">
        <v>2</v>
      </c>
      <c r="AY124" s="17" t="s">
        <v>71</v>
      </c>
      <c r="BE124" s="104" t="str">
        <f>IF(N124="základní",J124,0)</f>
        <v/>
      </c>
      <c r="BF124" s="104">
        <f>IF(N124="snížená",J124,0)</f>
        <v>0</v>
      </c>
      <c r="BG124" s="104">
        <f>IF(N124="zákl. přenesená",J124,0)</f>
        <v>0</v>
      </c>
      <c r="BH124" s="104">
        <f>IF(N124="sníž. přenesená",J124,0)</f>
        <v>0</v>
      </c>
      <c r="BI124" s="104">
        <f>IF(N124="nulová",J124,0)</f>
        <v>0</v>
      </c>
      <c r="BJ124" s="17" t="s">
        <v>74</v>
      </c>
      <c r="BK124" s="104" t="str">
        <f>IF(OR(I124="",H124=""),"",ROUND(I124*H124,2))</f>
        <v/>
      </c>
      <c r="BL124" s="17" t="s">
        <v>80</v>
      </c>
      <c r="BM124" s="54" t="s">
        <v>165</v>
      </c>
    </row>
    <row r="125" spans="2:65" s="1" customFormat="1" ht="9.9499999999999993" customHeight="1" x14ac:dyDescent="0.2">
      <c r="B125" s="19"/>
      <c r="D125" s="163" t="s">
        <v>82</v>
      </c>
      <c r="F125" s="164" t="s">
        <v>166</v>
      </c>
      <c r="I125" s="82"/>
      <c r="J125" s="82"/>
      <c r="L125" s="19"/>
      <c r="M125" s="79"/>
      <c r="N125" s="80"/>
      <c r="O125" s="80"/>
      <c r="P125" s="80"/>
      <c r="Q125" s="80"/>
      <c r="R125" s="80"/>
      <c r="S125" s="80"/>
      <c r="T125" s="81"/>
      <c r="AT125" s="17" t="s">
        <v>82</v>
      </c>
      <c r="AU125" s="17" t="s">
        <v>2</v>
      </c>
      <c r="BE125" s="82"/>
      <c r="BF125" s="82"/>
      <c r="BG125" s="82"/>
      <c r="BH125" s="82"/>
      <c r="BI125" s="82"/>
      <c r="BK125" s="82"/>
    </row>
    <row r="126" spans="2:65" s="1" customFormat="1" ht="6.95" customHeight="1" x14ac:dyDescent="0.2">
      <c r="B126" s="127"/>
      <c r="C126" s="128"/>
      <c r="D126" s="128"/>
      <c r="E126" s="128"/>
      <c r="F126" s="129"/>
      <c r="G126" s="128"/>
      <c r="H126" s="128"/>
      <c r="I126" s="129"/>
      <c r="J126" s="129"/>
      <c r="K126" s="128"/>
      <c r="L126" s="19"/>
      <c r="BE126" s="82"/>
      <c r="BF126" s="82"/>
      <c r="BG126" s="82"/>
      <c r="BH126" s="82"/>
      <c r="BI126" s="82"/>
      <c r="BK126" s="82"/>
    </row>
  </sheetData>
  <sheetProtection algorithmName="SHA-512" hashValue="4/7VdRimP8Ahg+ZbK2aaRZVybnk+eUopUJcUhpcFAiTkp6OTscjmifm4c8UArgc3NwwG1zuLKBgtpdvOLtYXiQ==" saltValue="+x8/oyrSlZ3EpEWZ9z8mXw==" spinCount="100000" sheet="1" objects="1" scenarios="1"/>
  <autoFilter ref="C85:K125" xr:uid="{00000000-0009-0000-0000-000002000000}"/>
  <mergeCells count="9">
    <mergeCell ref="E48:H48"/>
    <mergeCell ref="E78:H78"/>
    <mergeCell ref="E18:H18"/>
    <mergeCell ref="E9:H9"/>
    <mergeCell ref="L2:V2"/>
    <mergeCell ref="E50:H50"/>
    <mergeCell ref="E76:H76"/>
    <mergeCell ref="E7:H7"/>
    <mergeCell ref="E27:H27"/>
  </mergeCells>
  <hyperlinks>
    <hyperlink ref="F90" r:id="rId1" xr:uid="{00000000-0004-0000-0200-000000000000}"/>
    <hyperlink ref="F92" r:id="rId2" xr:uid="{00000000-0004-0000-0200-000001000000}"/>
    <hyperlink ref="F95" r:id="rId3" xr:uid="{00000000-0004-0000-0200-000002000000}"/>
    <hyperlink ref="F97" r:id="rId4" xr:uid="{00000000-0004-0000-0200-000003000000}"/>
    <hyperlink ref="F99" r:id="rId5" xr:uid="{00000000-0004-0000-0200-000004000000}"/>
    <hyperlink ref="F101" r:id="rId6" xr:uid="{00000000-0004-0000-0200-000005000000}"/>
    <hyperlink ref="F103" r:id="rId7" xr:uid="{00000000-0004-0000-0200-000006000000}"/>
    <hyperlink ref="F105" r:id="rId8" xr:uid="{00000000-0004-0000-0200-000007000000}"/>
    <hyperlink ref="F108" r:id="rId9" xr:uid="{00000000-0004-0000-0200-000008000000}"/>
    <hyperlink ref="F110" r:id="rId10" xr:uid="{00000000-0004-0000-0200-000009000000}"/>
    <hyperlink ref="F112" r:id="rId11" xr:uid="{00000000-0004-0000-0200-00000A000000}"/>
    <hyperlink ref="F114" r:id="rId12" xr:uid="{00000000-0004-0000-0200-00000B000000}"/>
    <hyperlink ref="F117" r:id="rId13" xr:uid="{00000000-0004-0000-0200-00000C000000}"/>
    <hyperlink ref="F120" r:id="rId14" xr:uid="{00000000-0004-0000-0200-00000D000000}"/>
    <hyperlink ref="F123" r:id="rId15" xr:uid="{00000000-0004-0000-0200-00000E000000}"/>
    <hyperlink ref="F125" r:id="rId16" xr:uid="{00000000-0004-0000-0200-00000F000000}"/>
  </hyperlinks>
  <pageMargins left="0.39374999999999999" right="0.39374999999999999" top="0.39374999999999999" bottom="0.39374999999999999" header="0" footer="0"/>
  <pageSetup paperSize="9" fitToHeight="100" orientation="portrait" blackAndWhite="1" r:id="rId17"/>
  <headerFooter>
    <oddFooter>&amp;CStrana &amp;P z &amp;N</oddFooter>
  </headerFooter>
  <drawing r:id="rId1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22cdbf5-21d3-4e94-a1bc-172a6aef4611">
      <Terms xmlns="http://schemas.microsoft.com/office/infopath/2007/PartnerControls"/>
    </lcf76f155ced4ddcb4097134ff3c332f>
    <TaxCatchAll xmlns="42c2b2df-6fc6-40e4-b326-31ea145342c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49A7F5D17D8124985392A84E3E8F0BE" ma:contentTypeVersion="20" ma:contentTypeDescription="Vytvoří nový dokument" ma:contentTypeScope="" ma:versionID="cf591494d7366d7ad65b40b936eb67c9">
  <xsd:schema xmlns:xsd="http://www.w3.org/2001/XMLSchema" xmlns:xs="http://www.w3.org/2001/XMLSchema" xmlns:p="http://schemas.microsoft.com/office/2006/metadata/properties" xmlns:ns2="d22cdbf5-21d3-4e94-a1bc-172a6aef4611" xmlns:ns3="42c2b2df-6fc6-40e4-b326-31ea145342c8" targetNamespace="http://schemas.microsoft.com/office/2006/metadata/properties" ma:root="true" ma:fieldsID="2bcaaaa8c649758d04ad1c7a835cf652" ns2:_="" ns3:_="">
    <xsd:import namespace="d22cdbf5-21d3-4e94-a1bc-172a6aef4611"/>
    <xsd:import namespace="42c2b2df-6fc6-40e4-b326-31ea145342c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2cdbf5-21d3-4e94-a1bc-172a6aef46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Značky obrázků" ma:readOnly="false" ma:fieldId="{5cf76f15-5ced-4ddc-b409-7134ff3c332f}" ma:taxonomyMulti="true" ma:sspId="c961c5f2-1d75-49a4-80c3-37616ecf2c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c2b2df-6fc6-40e4-b326-31ea145342c8" elementFormDefault="qualified">
    <xsd:import namespace="http://schemas.microsoft.com/office/2006/documentManagement/types"/>
    <xsd:import namespace="http://schemas.microsoft.com/office/infopath/2007/PartnerControls"/>
    <xsd:element name="SharedWithUsers" ma:index="1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dílené s podrobnostmi" ma:internalName="SharedWithDetails" ma:readOnly="true">
      <xsd:simpleType>
        <xsd:restriction base="dms:Note">
          <xsd:maxLength value="255"/>
        </xsd:restriction>
      </xsd:simpleType>
    </xsd:element>
    <xsd:element name="TaxCatchAll" ma:index="21" nillable="true" ma:displayName="Taxonomy Catch All Column" ma:hidden="true" ma:list="{66be5715-ff76-46e5-ad0b-229a130203ad}" ma:internalName="TaxCatchAll" ma:showField="CatchAllData" ma:web="42c2b2df-6fc6-40e4-b326-31ea145342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B4B3E5-94DC-472D-95D3-A3F7AF8B818E}">
  <ds:schemaRefs>
    <ds:schemaRef ds:uri="http://schemas.microsoft.com/office/2006/metadata/properties"/>
    <ds:schemaRef ds:uri="http://schemas.microsoft.com/office/infopath/2007/PartnerControls"/>
    <ds:schemaRef ds:uri="d22cdbf5-21d3-4e94-a1bc-172a6aef4611"/>
    <ds:schemaRef ds:uri="42c2b2df-6fc6-40e4-b326-31ea145342c8"/>
  </ds:schemaRefs>
</ds:datastoreItem>
</file>

<file path=customXml/itemProps2.xml><?xml version="1.0" encoding="utf-8"?>
<ds:datastoreItem xmlns:ds="http://schemas.openxmlformats.org/officeDocument/2006/customXml" ds:itemID="{DC31D259-0B61-4E28-91C7-8E60A6640970}">
  <ds:schemaRefs>
    <ds:schemaRef ds:uri="http://schemas.microsoft.com/sharepoint/v3/contenttype/forms"/>
  </ds:schemaRefs>
</ds:datastoreItem>
</file>

<file path=customXml/itemProps3.xml><?xml version="1.0" encoding="utf-8"?>
<ds:datastoreItem xmlns:ds="http://schemas.openxmlformats.org/officeDocument/2006/customXml" ds:itemID="{1F8EDAEB-C01F-48CE-AD97-E35510AAA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2cdbf5-21d3-4e94-a1bc-172a6aef4611"/>
    <ds:schemaRef ds:uri="42c2b2df-6fc6-40e4-b326-31ea145342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6</vt:i4>
      </vt:variant>
    </vt:vector>
  </HeadingPairs>
  <TitlesOfParts>
    <vt:vector size="9" baseType="lpstr">
      <vt:lpstr>Rekapitulace stavby</vt:lpstr>
      <vt:lpstr>01 - Větrání a stavební p...</vt:lpstr>
      <vt:lpstr>VRN - Vedlejší rozpočtové...</vt:lpstr>
      <vt:lpstr>'01 - Větrání a stavební p...'!Názvy_tisku</vt:lpstr>
      <vt:lpstr>'Rekapitulace stavby'!Názvy_tisku</vt:lpstr>
      <vt:lpstr>'VRN - Vedlejší rozpočtové...'!Názvy_tisku</vt:lpstr>
      <vt:lpstr>'01 - Větrání a stavební p...'!Oblast_tisku</vt:lpstr>
      <vt:lpstr>'Rekapitulace stavby'!Oblast_tisku</vt:lpstr>
      <vt:lpstr>'VRN - Vedlejší rozpočtové...'!Oblast_tisku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Marek Cicha</dc:creator>
  <cp:lastModifiedBy>Lukáš Mareda</cp:lastModifiedBy>
  <dcterms:created xsi:type="dcterms:W3CDTF">2025-09-26T07:03:27Z</dcterms:created>
  <dcterms:modified xsi:type="dcterms:W3CDTF">2026-04-16T07:30:59Z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0x010100A49A7F5D17D8124985392A84E3E8F0BE</vt:lpwstr>
  </property>
  <property fmtid="{D5CDD505-2E9C-101B-9397-08002B2CF9AE}" pid="3" name="MediaServiceImageTags">
    <vt:lpwstr/>
  </property>
</Properties>
</file>