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prava střechy" sheetId="2" r:id="rId2"/>
    <sheet name="02 - Hromosvod" sheetId="3" r:id="rId3"/>
    <sheet name="VRN - Vedlejší rozpočtové..." sheetId="4" r:id="rId4"/>
  </sheets>
  <definedNames>
    <definedName name="_xlnm.Print_Area" localSheetId="0">'Rekapitulace stavby'!$D$4:$AO$76,'Rekapitulace stavby'!$C$82:$AQ$98</definedName>
    <definedName name="_xlnm._FilterDatabase" localSheetId="1" hidden="1">'01 - Oprava střechy'!$C$126:$K$313</definedName>
    <definedName name="_xlnm.Print_Area" localSheetId="1">'01 - Oprava střechy'!$C$4:$J$76,'01 - Oprava střechy'!$C$82:$J$108,'01 - Oprava střechy'!$C$114:$K$313</definedName>
    <definedName name="_xlnm._FilterDatabase" localSheetId="2" hidden="1">'02 - Hromosvod'!$C$132:$K$186</definedName>
    <definedName name="_xlnm.Print_Area" localSheetId="2">'02 - Hromosvod'!$C$4:$J$76,'02 - Hromosvod'!$C$82:$J$114,'02 - Hromosvod'!$C$120:$K$186</definedName>
    <definedName name="_xlnm._FilterDatabase" localSheetId="3" hidden="1">'VRN - Vedlejší rozpočtové...'!$C$116:$K$126</definedName>
    <definedName name="_xlnm.Print_Area" localSheetId="3">'VRN - Vedlejší rozpočtové...'!$C$4:$J$76,'VRN - Vedlejší rozpočtové...'!$C$82:$J$98,'VRN - Vedlejší rozpočtové...'!$C$104:$K$126</definedName>
    <definedName name="_xlnm.Print_Titles" localSheetId="0">'Rekapitulace stavby'!$92:$92</definedName>
    <definedName name="_xlnm.Print_Titles" localSheetId="1">'01 - Oprava střechy'!$126:$126</definedName>
    <definedName name="_xlnm.Print_Titles" localSheetId="2">'02 - Hromosvod'!$132:$132</definedName>
    <definedName name="_xlnm.Print_Titles" localSheetId="3">'VRN - Vedlejší rozpočtové...'!$116:$116</definedName>
  </definedNames>
  <calcPr fullCalcOnLoad="1"/>
</workbook>
</file>

<file path=xl/sharedStrings.xml><?xml version="1.0" encoding="utf-8"?>
<sst xmlns="http://schemas.openxmlformats.org/spreadsheetml/2006/main" count="3191" uniqueCount="569">
  <si>
    <t>Export Komplet</t>
  </si>
  <si>
    <t/>
  </si>
  <si>
    <t>2.0</t>
  </si>
  <si>
    <t>False</t>
  </si>
  <si>
    <t>{a18e6835-c78f-41a2-8991-900cda0e9d08}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</si>
  <si>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</si>
  <si>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</si>
  <si>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</si>
  <si>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</si>
  <si>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</si>
  <si>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</si>
  <si>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</si>
  <si>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</si>
  <si>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</si>
  <si>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</si>
  <si>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</si>
  <si>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</si>
  <si>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střechy sportovní hala,J.A. Komenského 1034, Milevsko</t>
  </si>
  <si>
    <t>KSO:</t>
  </si>
  <si>
    <t>CC-CZ:</t>
  </si>
  <si>
    <t>Místo:</t>
  </si>
  <si>
    <t>Milevsko</t>
  </si>
  <si>
    <t>Datum:</t>
  </si>
  <si>
    <t>19. 1. 2023</t>
  </si>
  <si>
    <t>Zadavatel:</t>
  </si>
  <si>
    <t>IČ:</t>
  </si>
  <si>
    <t>Město Milevsko</t>
  </si>
  <si>
    <t>DIČ:</t>
  </si>
  <si>
    <t>Uchazeč:</t>
  </si>
  <si>
    <t>Vyplň údaj</t>
  </si>
  <si>
    <t>Projektant:</t>
  </si>
  <si>
    <t>DEKPROJEKT s.r.o.</t>
  </si>
  <si>
    <t>True</t>
  </si>
  <si>
    <t>Zpracovatel:</t>
  </si>
  <si>
    <t xml:space="preserve"> </t>
  </si>
  <si>
    <t>Poznámka:</t>
  </si>
  <si>
    <t>NEDÍLNOU SOUČÁSTÍ ROZPOČTU JE PROJEKTOVÁ DOKUMENTACE!
Soupis prací je sestaven s využitím položek Cenové soustavy ÚRS. Cenové a technické podmínky soustavy ÚRS, které nejsou součástí soupisu prací, jsou neomezeně dálkově k dispozici na www.cs-urs.cz. Položky soupisu prací, které nemají ve sloupci "Cenová soustava" uveden žádný údaj, nepochází s Cenové soustavy ÚRS. 
Dodávka akce se předpokládá včetně kompletní montáže, dopravy, vnitrostaveništní manipulace, veškerého souvisejícího doplňkového, podružného a montážního materiálu tak, aby celé zařízení bylo funkční a splňovalo všechny předpisy, které se na ně vztahují.
Při zpracování nabídky je nutné vycházet ze všech částí dokumentace (textové i grafické části, všech schémat a specifikace materiálu).
Součástí ceny musí být veškeré náklady, aby cena byla konečná a zahrnovala celou dodávku a montáž akce.
Všechny použité výrobky musí mít osvědčení o schválení k provozu v České republice.
V průběhu provádění prací budou respektovány všechny příslušné platné předpisy a požadavky BOZP. Náklady vyplývající z jejich dodržení jsou součástí jednotkové ceny a nebudou zvlášť hrazeny.
Veškeré práce budou provedeny úhledně, řádně a kvalitně řemeslným způsobem.
Zařízení bude uvedeno do provozu až po provedení všech výchozích zkouškách (revizích) el. instalace a pod. O provedených zkouškách budou vystaveny protokoly.
POVINNOSTÍ DODAVATELE JE PŘEKONTROLOVAT SPECIFIKACI MATERIÁLŮ A CHYBĚJÍCÍ MATERIÁL NEBO VÝKON DOPLNIT A OCENIT!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</si>
  <si>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</si>
  <si>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</si>
  <si>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</si>
  <si>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</si>
  <si>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</si>
  <si>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</si>
  <si>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</si>
  <si>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</si>
  <si>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</si>
  <si>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</si>
  <si>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</si>
  <si>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</si>
  <si>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</si>
  <si>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</si>
  <si>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</si>
  <si>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</si>
  <si>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</si>
  <si>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</si>
  <si>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</si>
  <si>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</si>
  <si>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</si>
  <si>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</si>
  <si>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</si>
  <si>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</si>
  <si>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</si>
  <si>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</si>
  <si>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</si>
  <si>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</si>
  <si>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</si>
  <si>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</si>
  <si>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</si>
  <si>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</si>
  <si>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</si>
  <si>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</si>
  <si>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</si>
  <si>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</si>
  <si>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</si>
  <si>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</si>
  <si>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</si>
  <si>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</si>
  <si>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</si>
  <si>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</si>
  <si>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</si>
  <si>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</si>
  <si>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</si>
  <si>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</si>
  <si>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střechy</t>
  </si>
  <si>
    <t>STA</t>
  </si>
  <si>
    <t>1</t>
  </si>
  <si>
    <t>{4775890a-7745-4d4c-9b2a-02b1744785e7}</t>
  </si>
  <si>
    <t>2</t>
  </si>
  <si>
    <t>02</t>
  </si>
  <si>
    <t>Hromosvod</t>
  </si>
  <si>
    <t>{a2636c32-4df7-43d0-bcda-0d123ac000f9}</t>
  </si>
  <si>
    <t>VRN</t>
  </si>
  <si>
    <t>Vedlejší rozpočtové náklady</t>
  </si>
  <si>
    <t>{24428e43-58ca-4494-9a43-fdf26c44497f}</t>
  </si>
  <si>
    <t>KRYCÍ LIST SOUPISU PRACÍ</t>
  </si>
  <si>
    <t>Objekt:</t>
  </si>
  <si>
    <t>01 - Oprava střechy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</si>
  <si>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</si>
  <si>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</si>
  <si>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</si>
  <si>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</si>
  <si>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</si>
  <si>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</si>
  <si>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</si>
  <si>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</si>
  <si>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</si>
  <si>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</si>
  <si>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</si>
  <si>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</si>
  <si>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762R1 - Konstrukce tesařské - DOD - kompletní výměna bednění</t>
  </si>
  <si>
    <t xml:space="preserve">    764 - Konstrukce klempířské</t>
  </si>
  <si>
    <t xml:space="preserve">    765 - Krytina skládaná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</si>
  <si>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</si>
  <si>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</si>
  <si>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</si>
  <si>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</si>
  <si>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</si>
  <si>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</si>
  <si>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</si>
  <si>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</si>
  <si>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</si>
  <si>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</si>
  <si>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</si>
  <si>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</si>
  <si>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</si>
  <si>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</si>
  <si>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</si>
  <si>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</si>
  <si>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</si>
  <si>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</si>
  <si>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</si>
  <si>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</si>
  <si>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9454-R101</t>
  </si>
  <si>
    <t>Lešení, montážní plošina apod - dle zvyklostí dodavatele</t>
  </si>
  <si>
    <t>sada</t>
  </si>
  <si>
    <t>CS Vlastní</t>
  </si>
  <si>
    <t>4</t>
  </si>
  <si>
    <t>-348155203</t>
  </si>
  <si>
    <t>P</t>
  </si>
  <si>
    <t>Poznámka k položce:
Poznámka k položce: Kompletní provedení vč. přesunu hmot a stavebních přípomocí</t>
  </si>
  <si>
    <t>VV</t>
  </si>
  <si>
    <t>Součet</t>
  </si>
  <si>
    <t>997</t>
  </si>
  <si>
    <t>Přesun sutě</t>
  </si>
  <si>
    <t>997006002</t>
  </si>
  <si>
    <t>Třídění stavebního odpadu na jednotlivé druhy</t>
  </si>
  <si>
    <t>t</t>
  </si>
  <si>
    <t>CS ÚRS 2023 01</t>
  </si>
  <si>
    <t>-398248942</t>
  </si>
  <si>
    <t>3</t>
  </si>
  <si>
    <t>997013114</t>
  </si>
  <si>
    <t>Vnitrostaveništní doprava suti a vybouraných hmot pro budovy v přes 12 do 15 m s použitím mechanizace</t>
  </si>
  <si>
    <t>-631253089</t>
  </si>
  <si>
    <t>997013501</t>
  </si>
  <si>
    <t>Odvoz suti a vybouraných hmot na skládku nebo meziskládku do 1 km se složením</t>
  </si>
  <si>
    <t>-1147878519</t>
  </si>
  <si>
    <t>5</t>
  </si>
  <si>
    <t>997013509</t>
  </si>
  <si>
    <t>Příplatek k odvozu suti a vybouraných hmot na skládku ZKD 1 km přes 1 km</t>
  </si>
  <si>
    <t>1022487385</t>
  </si>
  <si>
    <t>32,018*19 'Přepočtené koeficientem množství</t>
  </si>
  <si>
    <t>6</t>
  </si>
  <si>
    <t>997013631</t>
  </si>
  <si>
    <t>Poplatek za uložení na skládce (skládkovné) stavebního odpadu směsného kód odpadu 17 09 04</t>
  </si>
  <si>
    <t>1421487716</t>
  </si>
  <si>
    <t>32,018*0,02 'Přepočtené koeficientem množství</t>
  </si>
  <si>
    <t>7</t>
  </si>
  <si>
    <t>997013645</t>
  </si>
  <si>
    <t>Poplatek za uložení na skládce (skládkovné) odpadu asfaltového bez dehtu kód odpadu 17 03 02</t>
  </si>
  <si>
    <t>1608297506</t>
  </si>
  <si>
    <t>32,018*0,98 'Přepočtené koeficientem množství</t>
  </si>
  <si>
    <t>PSV</t>
  </si>
  <si>
    <t>Práce a dodávky PSV</t>
  </si>
  <si>
    <t>712</t>
  </si>
  <si>
    <t>Povlakové krytiny</t>
  </si>
  <si>
    <t>8</t>
  </si>
  <si>
    <t>712300843</t>
  </si>
  <si>
    <t>Odstranění povlakové krytiny střech do 10° od zbytkového asfaltového pásu odsekáním</t>
  </si>
  <si>
    <t>m2</t>
  </si>
  <si>
    <t>16</t>
  </si>
  <si>
    <t>-343116641</t>
  </si>
  <si>
    <t>1862,33</t>
  </si>
  <si>
    <t>712340832</t>
  </si>
  <si>
    <t>Odstranění povlakové krytiny střech do 10° z pásů NAIP přitavených v plné ploše dvouvrstvé</t>
  </si>
  <si>
    <t>-1859706754</t>
  </si>
  <si>
    <t>demontáž stávajícího asfaltového pásu dle popisu v PD a TZ str. 18</t>
  </si>
  <si>
    <t>48,1*36,5</t>
  </si>
  <si>
    <t>1*(38,1+38,1)</t>
  </si>
  <si>
    <t>0,4*(38,1+38,1)</t>
  </si>
  <si>
    <t>10</t>
  </si>
  <si>
    <t>712363351</t>
  </si>
  <si>
    <t>Povlakové krytiny střech do 10° z tvarovaných poplastovaných lišt pásek rš 50 mm</t>
  </si>
  <si>
    <t>m</t>
  </si>
  <si>
    <t>1435804315</t>
  </si>
  <si>
    <t>dle popisu projektu v.č. D.1.1 a) 01 - 05</t>
  </si>
  <si>
    <t>47,5*2</t>
  </si>
  <si>
    <t>11</t>
  </si>
  <si>
    <t>712363357R</t>
  </si>
  <si>
    <t xml:space="preserve">Povlakové krytiny střech do 10° z tvarovaných poplastovaných lišt délky 2 m okapnice široká </t>
  </si>
  <si>
    <t>-309677099</t>
  </si>
  <si>
    <t>dle popisu projektu v.č. D.1.1 a) 01 - 05 - okapnice východní okraj r.š. 370 mm</t>
  </si>
  <si>
    <t>47,5</t>
  </si>
  <si>
    <t>12</t>
  </si>
  <si>
    <t>712361705R</t>
  </si>
  <si>
    <t>Provedení povlakové krytiny střech do 10° fólií lepenou se svařovanými spoji vč. kotvení</t>
  </si>
  <si>
    <t>444119069</t>
  </si>
  <si>
    <t>Poznámka k položce:
počet kotev bude dle kotevního plánu v PD</t>
  </si>
  <si>
    <t>dle popisu v PD v-.č. D.1.1.a)01-05</t>
  </si>
  <si>
    <t>dle detailu 03,04,05</t>
  </si>
  <si>
    <t>svislá atika</t>
  </si>
  <si>
    <t>1*(36,5+36,5)</t>
  </si>
  <si>
    <t>atika</t>
  </si>
  <si>
    <t>(38,1+38,1)*0,4</t>
  </si>
  <si>
    <t>13</t>
  </si>
  <si>
    <t>M</t>
  </si>
  <si>
    <t>28322012</t>
  </si>
  <si>
    <t>fólie hydroizolační střešní mPVC mechanicky kotvená tl 1,5mm šedá</t>
  </si>
  <si>
    <t>32</t>
  </si>
  <si>
    <t>-488174871</t>
  </si>
  <si>
    <t>1859,13*1,25</t>
  </si>
  <si>
    <t>14</t>
  </si>
  <si>
    <t>712361803</t>
  </si>
  <si>
    <t xml:space="preserve">Odstranění povlakové krytiny střech do 10° z fólií </t>
  </si>
  <si>
    <t>-1637288389</t>
  </si>
  <si>
    <t>demontáž stávající fólie a geotextílie dle popisu v PD a TZ str. 18</t>
  </si>
  <si>
    <t>fólie</t>
  </si>
  <si>
    <t>geotextílie cca 25% z plochy</t>
  </si>
  <si>
    <t>1755,65*0,25</t>
  </si>
  <si>
    <t>712363352</t>
  </si>
  <si>
    <t>Povlakové krytiny střech do 10° z tvarovaných poplastovaných lišt délky 2 m koutová lišta vnitřní rš 100 mm</t>
  </si>
  <si>
    <t>516405922</t>
  </si>
  <si>
    <t>38,1+38,1</t>
  </si>
  <si>
    <t>712363353</t>
  </si>
  <si>
    <t>Povlakové krytiny střech do 10° z tvarovaných poplastovaných lišt délky 2 m koutová lišta vnější rš 100 mm</t>
  </si>
  <si>
    <t>-1837094832</t>
  </si>
  <si>
    <t>17</t>
  </si>
  <si>
    <t>712363384</t>
  </si>
  <si>
    <t>Povlakové krytiny střech do 10° z tvarovaných poplastovaných lišt pro profily atypické výroby o větší rš</t>
  </si>
  <si>
    <t>-1711398211</t>
  </si>
  <si>
    <t>det. 03,04,05 ukončovací profil</t>
  </si>
  <si>
    <t>(38,1+38,1+47,5)*0,18</t>
  </si>
  <si>
    <t>det. 03,04,05 krycí profil</t>
  </si>
  <si>
    <t>(38,1+38,1)*0,23</t>
  </si>
  <si>
    <t>47,5*0,495</t>
  </si>
  <si>
    <t>18</t>
  </si>
  <si>
    <t>712391172</t>
  </si>
  <si>
    <t>Provedení povlakové krytiny střech do 10° ochranné textilní vrstvy</t>
  </si>
  <si>
    <t>-380768455</t>
  </si>
  <si>
    <t>19</t>
  </si>
  <si>
    <t>69311226</t>
  </si>
  <si>
    <t xml:space="preserve">geotextilie netkaná separační, ochranná, filtrační, drenážní PES </t>
  </si>
  <si>
    <t>313505916</t>
  </si>
  <si>
    <t>1859,13*1,15</t>
  </si>
  <si>
    <t>20</t>
  </si>
  <si>
    <t>998712102</t>
  </si>
  <si>
    <t>Přesun hmot tonážní tonážní pro krytiny povlakové v objektech v přes 6 do 12 m</t>
  </si>
  <si>
    <t>-1666985150</t>
  </si>
  <si>
    <t>713</t>
  </si>
  <si>
    <t>Izolace tepelné</t>
  </si>
  <si>
    <t>713191133</t>
  </si>
  <si>
    <t>Montáž izolace tepelné podlah, stropů vrchem nebo střech překrytí fólií s přelepeným spojem</t>
  </si>
  <si>
    <t>257162000</t>
  </si>
  <si>
    <t xml:space="preserve"> dle popisu v PD a TZ str. 21 ozn N3</t>
  </si>
  <si>
    <t>22</t>
  </si>
  <si>
    <t>28329031</t>
  </si>
  <si>
    <t>fólie kontaktní difuzně propustná pro doplňkovou hydroizolační vrstvu, monolitická dvouvrstvá PES/PR 270g/m2, integrovaná samolepící páska</t>
  </si>
  <si>
    <t>1136142899</t>
  </si>
  <si>
    <t>Poznámka k položce:
max. třída těsnosti 2, zvýšená odolnost proti impregnačním prostředkům na dřevo</t>
  </si>
  <si>
    <t>1755,65*1,15</t>
  </si>
  <si>
    <t>23</t>
  </si>
  <si>
    <t>998713103</t>
  </si>
  <si>
    <t>Přesun hmot tonážní pro izolace tepelné v objektech v přes 12 do 24 m</t>
  </si>
  <si>
    <t>930578841</t>
  </si>
  <si>
    <t>762</t>
  </si>
  <si>
    <t>Konstrukce tesařské</t>
  </si>
  <si>
    <t>24</t>
  </si>
  <si>
    <t>622R1</t>
  </si>
  <si>
    <t>Přířezy z překližky  6,5 mm dle DET.03,04,05 - dle popisu v PD</t>
  </si>
  <si>
    <t>-340721732</t>
  </si>
  <si>
    <t>kompletní provedení vč. přesunu hmot a stavebních přípomocí</t>
  </si>
  <si>
    <t>dle tetailu 03</t>
  </si>
  <si>
    <t>(38,1+38,1)*0,1</t>
  </si>
  <si>
    <t>25</t>
  </si>
  <si>
    <t>622R2</t>
  </si>
  <si>
    <t>Přířezy z překližky  24 mm dle DET.03,04,05 - dle popisu v PD</t>
  </si>
  <si>
    <t>1966212122</t>
  </si>
  <si>
    <t>(38,1+38,1)*0,5</t>
  </si>
  <si>
    <t>západní okraj</t>
  </si>
  <si>
    <t>47,5*1</t>
  </si>
  <si>
    <t>26</t>
  </si>
  <si>
    <t>762395000</t>
  </si>
  <si>
    <t>Spojovací prostředky krovů, bednění, laťování, nadstřešních konstrukcí</t>
  </si>
  <si>
    <t>m3</t>
  </si>
  <si>
    <t>-2130325120</t>
  </si>
  <si>
    <t>7,62*0,0064</t>
  </si>
  <si>
    <t>85,6*0,024</t>
  </si>
  <si>
    <t>27</t>
  </si>
  <si>
    <t>762R103</t>
  </si>
  <si>
    <t>Oprava a sanace krovu  - dle popisu v PD</t>
  </si>
  <si>
    <t>-1860779297</t>
  </si>
  <si>
    <t>Poznámka k položce:
kompletní provedení vč. přesunu hmot a stavebních přípomocí</t>
  </si>
  <si>
    <t>dle popisu v PD a TZ str. 20 ozn. S5 -  bude upřesněno na stavbě zjišťovacím protokolem</t>
  </si>
  <si>
    <t>48,1*36,5*0,2</t>
  </si>
  <si>
    <t>28</t>
  </si>
  <si>
    <t>762R104</t>
  </si>
  <si>
    <t>Kontrola a výměny poškozených částí - dle popisu v PD</t>
  </si>
  <si>
    <t>-1372827339</t>
  </si>
  <si>
    <t>dle popisu v PD a TZ str. 20 ozn. S4 - bude upřesněno na stavbě zjišťovacím protokolem</t>
  </si>
  <si>
    <t>48,1*36,5*0,25"25% z plochy</t>
  </si>
  <si>
    <t>29</t>
  </si>
  <si>
    <t>762R105</t>
  </si>
  <si>
    <t>Kontrola a ošetření bednění - dle popisu v PD</t>
  </si>
  <si>
    <t>-2035083785</t>
  </si>
  <si>
    <t>48,1*36,5*0,75"75% z plochy</t>
  </si>
  <si>
    <t>30</t>
  </si>
  <si>
    <t>762R106</t>
  </si>
  <si>
    <t>Dodávka a montáž záchytného systému - dle popisu v PD</t>
  </si>
  <si>
    <t>1828917490</t>
  </si>
  <si>
    <t>dle popisu v PD a TZ</t>
  </si>
  <si>
    <t>31</t>
  </si>
  <si>
    <t>998762103</t>
  </si>
  <si>
    <t>Přesun hmot tonážní pro kce tesařské v objektech v přes 12 do 24 m</t>
  </si>
  <si>
    <t>-1105790542</t>
  </si>
  <si>
    <t>762R1</t>
  </si>
  <si>
    <t>Konstrukce tesařské - DOD - kompletní výměna bednění</t>
  </si>
  <si>
    <t>762R100</t>
  </si>
  <si>
    <t>Poznámka k odíílu</t>
  </si>
  <si>
    <t>-537221405</t>
  </si>
  <si>
    <t xml:space="preserve">Poznámka k položce:
Stavební práce uvedené v tomto oddílu "Kompletní výměna bednění" budou účtovány pouze v případě, že budou prováděny, tzn. v případě, pokud v rámci realizace bude zjištěno, že stávající souvrství asfaltových pásů (vrstva S3) není možné demontovat bez zásahu do prkenného bednění (vrstva S4) a proto bude stávající bednění kompletně demontováno a bude realizováno bednění nové. Viz poznámka v kapitole 5.4.1 v "D.1.1 a) Technická zpráva". V případě kompletní výměny bednění naopak nebudou účtovány položky v oddílu "01 - Oprava střechy" související s kontrolou, ošetřením a lokální výměnou stávajícího bednění </t>
  </si>
  <si>
    <t>33</t>
  </si>
  <si>
    <t>762341250</t>
  </si>
  <si>
    <t>Montáž bednění střech rovných a šikmých sklonu do 60° z hoblovaných prken</t>
  </si>
  <si>
    <t>-497401660</t>
  </si>
  <si>
    <t>34</t>
  </si>
  <si>
    <t>60515111</t>
  </si>
  <si>
    <t>řezivo jehličnaté boční prkno 20-30mm</t>
  </si>
  <si>
    <t>-910828114</t>
  </si>
  <si>
    <t>1755,65*0,025</t>
  </si>
  <si>
    <t>43,891*1,1 'Přepočtené koeficientem množství</t>
  </si>
  <si>
    <t>35</t>
  </si>
  <si>
    <t>762341027R</t>
  </si>
  <si>
    <t>Statický návrh a posouzení kotvení a kladení nového prkenného bednění</t>
  </si>
  <si>
    <t>-1088530113</t>
  </si>
  <si>
    <t>36</t>
  </si>
  <si>
    <t>762341811</t>
  </si>
  <si>
    <t>Demontáž bednění střech z prken</t>
  </si>
  <si>
    <t>-1438307665</t>
  </si>
  <si>
    <t>dle popisu v PD a TZ odst. 5.4.1.</t>
  </si>
  <si>
    <t>37</t>
  </si>
  <si>
    <t>43609111</t>
  </si>
  <si>
    <t>38</t>
  </si>
  <si>
    <t>-1174808036</t>
  </si>
  <si>
    <t>26,335</t>
  </si>
  <si>
    <t>39</t>
  </si>
  <si>
    <t>794132869</t>
  </si>
  <si>
    <t>40</t>
  </si>
  <si>
    <t>1237695265</t>
  </si>
  <si>
    <t>26,335*19 'Přepočtené koeficientem množství</t>
  </si>
  <si>
    <t>41</t>
  </si>
  <si>
    <t>-741101885</t>
  </si>
  <si>
    <t>764</t>
  </si>
  <si>
    <t>Konstrukce klempířské</t>
  </si>
  <si>
    <t>42</t>
  </si>
  <si>
    <t>764002841</t>
  </si>
  <si>
    <t>Demontáž oplechování horních ploch zdí a nadezdívek do suti</t>
  </si>
  <si>
    <t>-1737997532</t>
  </si>
  <si>
    <t>dle popisu v PD a v.č.D.1.1.a) 01 - 05</t>
  </si>
  <si>
    <t>43</t>
  </si>
  <si>
    <t>764002841R</t>
  </si>
  <si>
    <t>odříznutí fasádního trapézového plechu - dle det. 04 a 05</t>
  </si>
  <si>
    <t>1908951192</t>
  </si>
  <si>
    <t>47,5+47,5</t>
  </si>
  <si>
    <t>44</t>
  </si>
  <si>
    <t>764218604R</t>
  </si>
  <si>
    <t>Oplechování střechy z pozinkovaného ocelového plechu s povrchovou úpravou polyesterovým lakem - dle det. 03</t>
  </si>
  <si>
    <t>-518758072</t>
  </si>
  <si>
    <t>dle det. 03</t>
  </si>
  <si>
    <t>45</t>
  </si>
  <si>
    <t>764252433R</t>
  </si>
  <si>
    <t>perforovaný nerezový větrací pás</t>
  </si>
  <si>
    <t>1427446424</t>
  </si>
  <si>
    <t>det. 04</t>
  </si>
  <si>
    <t>48</t>
  </si>
  <si>
    <t>46</t>
  </si>
  <si>
    <t>764252434R</t>
  </si>
  <si>
    <t>perforovaný nerezový větrací profil (příponka)</t>
  </si>
  <si>
    <t>-1460720085</t>
  </si>
  <si>
    <t>det. 05</t>
  </si>
  <si>
    <t>47</t>
  </si>
  <si>
    <t>764R100</t>
  </si>
  <si>
    <t>Ukončení difúzní fólie na ocelové konstrukce - dle det. 04</t>
  </si>
  <si>
    <t>12709110</t>
  </si>
  <si>
    <t>240</t>
  </si>
  <si>
    <t>998764103</t>
  </si>
  <si>
    <t>Přesun hmot tonážní pro konstrukce klempířské v objektech v přes 12 do 24 m</t>
  </si>
  <si>
    <t>-1545551636</t>
  </si>
  <si>
    <t>765</t>
  </si>
  <si>
    <t>Krytina skládaná</t>
  </si>
  <si>
    <t>49</t>
  </si>
  <si>
    <t>765192001</t>
  </si>
  <si>
    <t>Nouzové (provizorní) zakrytí střechy plachtou</t>
  </si>
  <si>
    <t>-1505658807</t>
  </si>
  <si>
    <t>(38+38)*2</t>
  </si>
  <si>
    <t>HZS</t>
  </si>
  <si>
    <t>Hodinové zúčtovací sazby</t>
  </si>
  <si>
    <t>50</t>
  </si>
  <si>
    <t>HZS1291</t>
  </si>
  <si>
    <t>Hodinová zúčtovací sazba pomocný stavební dělník</t>
  </si>
  <si>
    <t>hod</t>
  </si>
  <si>
    <t>512</t>
  </si>
  <si>
    <t>-1117754014</t>
  </si>
  <si>
    <t xml:space="preserve">20" přídružné práce na rekonstrukci terasy </t>
  </si>
  <si>
    <t>51</t>
  </si>
  <si>
    <t>HZS2151</t>
  </si>
  <si>
    <t>Hodinová zúčtovací sazba klempíř</t>
  </si>
  <si>
    <t>1946652035</t>
  </si>
  <si>
    <t>" demontáž střešních prvků kusových více nespecifikovaných souvisejících s rekonstrukcí střechy vč. jejich likvidace (st. aerátor, stříšky a pod)</t>
  </si>
  <si>
    <t>02 - Hromosvod</t>
  </si>
  <si>
    <t>D1 - Elektromontáže</t>
  </si>
  <si>
    <t xml:space="preserve">    D2 - PODPĚRA VEDENÍ</t>
  </si>
  <si>
    <t xml:space="preserve">    D3 - OCELOVÝ PÁSEK POZINKOVANÝ</t>
  </si>
  <si>
    <t xml:space="preserve">    D4 - OCELOVÝ DRÁT POZINKOVANÝ</t>
  </si>
  <si>
    <t xml:space="preserve">    D5 - Jímače + příslušenství</t>
  </si>
  <si>
    <t xml:space="preserve">    D6 - OCHRANNÝ ÚHELNÍK A DRŽÁKY</t>
  </si>
  <si>
    <t xml:space="preserve">    D7 - SVORKA HROMOSVODNÍ,UZEMŇOVACÍ</t>
  </si>
  <si>
    <t xml:space="preserve">    D8 - NEREZOVÉ PROVEDENÍ</t>
  </si>
  <si>
    <t xml:space="preserve">    D9 -  DRÁT</t>
  </si>
  <si>
    <t xml:space="preserve">    D10 - Ekvipotenciální svorkovnice</t>
  </si>
  <si>
    <t xml:space="preserve">    D11 - Ochrana proti přepětí</t>
  </si>
  <si>
    <t xml:space="preserve">    D12 - VODIČ JEDNOŽILOVÝ OHEBNÝ (CYA)</t>
  </si>
  <si>
    <t xml:space="preserve">    D13 - ZEMNÍ A PŘÍPRAVNÉ PRÁCE</t>
  </si>
  <si>
    <t xml:space="preserve">    D14 - Revize</t>
  </si>
  <si>
    <t xml:space="preserve">    D15 - Demontáž stávajícího hromosvodu</t>
  </si>
  <si>
    <t>OST - Ostatní</t>
  </si>
  <si>
    <t>D1</t>
  </si>
  <si>
    <t>Elektromontáže</t>
  </si>
  <si>
    <t>D2</t>
  </si>
  <si>
    <t>PODPĚRA VEDENÍ</t>
  </si>
  <si>
    <t>Pol1</t>
  </si>
  <si>
    <t>PV 1a-30 do dřeva nebo zdiva, L 300mm</t>
  </si>
  <si>
    <t>ks</t>
  </si>
  <si>
    <t>Pol2</t>
  </si>
  <si>
    <t>PV 21c na ploché střechy, plast se štěrkovou výplní ø 144mm</t>
  </si>
  <si>
    <t>Pol3</t>
  </si>
  <si>
    <t>Nástavec PV 21c nástavec k PV 21c pro vzdálenost 100 mm</t>
  </si>
  <si>
    <t>Pol4</t>
  </si>
  <si>
    <t>Víčko PV 21c víčko zlepšující pevnost uchycení vodičů na PV 21c</t>
  </si>
  <si>
    <t>D3</t>
  </si>
  <si>
    <t>OCELOVÝ PÁSEK POZINKOVANÝ</t>
  </si>
  <si>
    <t>Pol5</t>
  </si>
  <si>
    <t>Páska 30x4 páska 30x4 (0,95 kg/m), pevně</t>
  </si>
  <si>
    <t>D4</t>
  </si>
  <si>
    <t>OCELOVÝ DRÁT POZINKOVANÝ</t>
  </si>
  <si>
    <t>Pol6</t>
  </si>
  <si>
    <t>Drát 10 drát ø 10mm(0,62kg/m), pevně</t>
  </si>
  <si>
    <t>D5</t>
  </si>
  <si>
    <t>Jímače + příslušenství</t>
  </si>
  <si>
    <t>Pol7</t>
  </si>
  <si>
    <t>102 010 Betonový podstavec s klínem d=337mm, 17 kg</t>
  </si>
  <si>
    <t>Pol8</t>
  </si>
  <si>
    <t>102 050 Podložka plast  d=440 mm</t>
  </si>
  <si>
    <t>Pol9</t>
  </si>
  <si>
    <t>380 116 Svorka FS, FeZn, 2x8-10/16 mm</t>
  </si>
  <si>
    <t>Pol10</t>
  </si>
  <si>
    <t>105 535 Jímací tyč v tříramenném stojanu, výška 3,5 m</t>
  </si>
  <si>
    <t>D6</t>
  </si>
  <si>
    <t>OCHRANNÝ ÚHELNÍK A DRŽÁKY</t>
  </si>
  <si>
    <t>Pol11</t>
  </si>
  <si>
    <t>DUZ držák ochranného úhelníku do zdiva, L 170mm</t>
  </si>
  <si>
    <t>Pol12</t>
  </si>
  <si>
    <t>OU 2,0 ochranný úhelník, L 2000mm</t>
  </si>
  <si>
    <t>D7</t>
  </si>
  <si>
    <t>SVORKA HROMOSVODNÍ,UZEMŇOVACÍ</t>
  </si>
  <si>
    <t>Pol13</t>
  </si>
  <si>
    <t>SOa na okapové žlaby</t>
  </si>
  <si>
    <t>Pol14</t>
  </si>
  <si>
    <t>SR 3b svorka páska-drát</t>
  </si>
  <si>
    <t>Pol15</t>
  </si>
  <si>
    <t>SZb zkušební - litinová</t>
  </si>
  <si>
    <t>Pol16</t>
  </si>
  <si>
    <t>SS spojovací</t>
  </si>
  <si>
    <t>Pol17</t>
  </si>
  <si>
    <t>SK křížová</t>
  </si>
  <si>
    <t>D8</t>
  </si>
  <si>
    <t>NEREZOVÉ PROVEDENÍ</t>
  </si>
  <si>
    <t>D9</t>
  </si>
  <si>
    <t xml:space="preserve"> DRÁT</t>
  </si>
  <si>
    <t>Pol18</t>
  </si>
  <si>
    <t>Drát 8 AlMgSi T/4 drát ø 8mm AlMgSi T/4 (0,135kg/m) měkký, pevně</t>
  </si>
  <si>
    <t>D10</t>
  </si>
  <si>
    <t>Ekvipotenciální svorkovnice</t>
  </si>
  <si>
    <t>Pol19</t>
  </si>
  <si>
    <t>EVP-SK Ekvipotenciální svorkovnice s krytem</t>
  </si>
  <si>
    <t>Pol20</t>
  </si>
  <si>
    <t>KO 125 E_KA KRABICE ODBOČNÁ</t>
  </si>
  <si>
    <t>Pol21</t>
  </si>
  <si>
    <t>KO 125 V_HB VÍČKO KE KRABICI KO 125</t>
  </si>
  <si>
    <t>D11</t>
  </si>
  <si>
    <t>Ochrana proti přepětí</t>
  </si>
  <si>
    <t>Pol22</t>
  </si>
  <si>
    <t>OPVP22-3 Pojistkový odpínač</t>
  </si>
  <si>
    <t>Ks</t>
  </si>
  <si>
    <t>Pol23</t>
  </si>
  <si>
    <t>PV22 125A gG Pojistková vložka</t>
  </si>
  <si>
    <t>Pol24</t>
  </si>
  <si>
    <t>SVBC-12,5-3-MZ Kombinovaný svodič bleskových proudů a přepětí</t>
  </si>
  <si>
    <t>D12</t>
  </si>
  <si>
    <t>VODIČ JEDNOŽILOVÝ OHEBNÝ (CYA)</t>
  </si>
  <si>
    <t>Pol25</t>
  </si>
  <si>
    <t>H07V-K 16  mm2 , pevně</t>
  </si>
  <si>
    <t>D13</t>
  </si>
  <si>
    <t>ZEMNÍ A PŘÍPRAVNÉ PRÁCE</t>
  </si>
  <si>
    <t>Pol26</t>
  </si>
  <si>
    <t>Výkop - zemina třídy 3-4,strojně</t>
  </si>
  <si>
    <t>52</t>
  </si>
  <si>
    <t>Pol27</t>
  </si>
  <si>
    <t>Zásyp - v zemine třídy 3-4</t>
  </si>
  <si>
    <t>54</t>
  </si>
  <si>
    <t>Pol28</t>
  </si>
  <si>
    <t>Bourání betonu hl. 100mm</t>
  </si>
  <si>
    <t>56</t>
  </si>
  <si>
    <t>Pol29</t>
  </si>
  <si>
    <t>Odvoz a likvidace vybouraného betonu</t>
  </si>
  <si>
    <t>58</t>
  </si>
  <si>
    <t>Pol30</t>
  </si>
  <si>
    <t>Zapravení výkopu betonem tl. 100mm, šíře do 40cm</t>
  </si>
  <si>
    <t>60</t>
  </si>
  <si>
    <t>D14</t>
  </si>
  <si>
    <t>Revize</t>
  </si>
  <si>
    <t>Pol31</t>
  </si>
  <si>
    <t>Výchozí revize</t>
  </si>
  <si>
    <t>62</t>
  </si>
  <si>
    <t>Pol32</t>
  </si>
  <si>
    <t>Vyhot. zprávy o vých.revizi</t>
  </si>
  <si>
    <t>64</t>
  </si>
  <si>
    <t>D15</t>
  </si>
  <si>
    <t>Demontáž stávajícího hromosvodu</t>
  </si>
  <si>
    <t>Pol33</t>
  </si>
  <si>
    <t>demontáží stav. zařízení</t>
  </si>
  <si>
    <t>66</t>
  </si>
  <si>
    <t>Poznámka k položce:
Podružný materiál</t>
  </si>
  <si>
    <t>OST</t>
  </si>
  <si>
    <t>Ostatní</t>
  </si>
  <si>
    <t>OST01</t>
  </si>
  <si>
    <t>Podružný materiál</t>
  </si>
  <si>
    <t>-817128173</t>
  </si>
  <si>
    <t>OST02</t>
  </si>
  <si>
    <t>Pomocné práce materiál + práce</t>
  </si>
  <si>
    <t>-2003609277</t>
  </si>
  <si>
    <t>VRN - Vedlejší rozpočtové náklady</t>
  </si>
  <si>
    <t>020001000</t>
  </si>
  <si>
    <t>Příprava staveniště</t>
  </si>
  <si>
    <t>Kč</t>
  </si>
  <si>
    <t>-688594717</t>
  </si>
  <si>
    <t>030001000</t>
  </si>
  <si>
    <t>Zařízení staveniště</t>
  </si>
  <si>
    <t>560727151</t>
  </si>
  <si>
    <t>Poznámka k položce:
Poznámka k položce: Náklady spojené s vybudováním, provozem zařízení staveniště manipulační a zdvihací technika dle zvyklostí dodavatele (doprava materiálu-možnost jeřábu)</t>
  </si>
  <si>
    <t>043002000</t>
  </si>
  <si>
    <t>Zkoušky a ostatní měření</t>
  </si>
  <si>
    <t>-488278391</t>
  </si>
  <si>
    <t>070001000</t>
  </si>
  <si>
    <t>Provozní vlivy</t>
  </si>
  <si>
    <t>1948840557</t>
  </si>
  <si>
    <t>Poznámka k položce:
Poznámka k položce: Náklady na opatření proti poškození cizího majetku a vnitřních prostor stavby, součinnost s vlastníky stavbou dotčených prostor</t>
  </si>
  <si>
    <t>090001000</t>
  </si>
  <si>
    <t>Ostatní náklady</t>
  </si>
  <si>
    <t>742726207</t>
  </si>
  <si>
    <t>Poznámka k položce:
Poznámka k položce: Náklady spojené s dodávkou energie, opatření na dodržování technologických předpisů ochrana sousedních pozemků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</si>
</sst>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26</v>
      </c>
      <c r="AK11" s="31" t="s">
        <v>27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28</v>
      </c>
      <c r="AK13" s="31" t="s">
        <v>25</v>
      </c>
      <c r="AN13" s="33" t="s">
        <v>29</v>
      </c>
      <c r="AR13" s="21"/>
      <c r="BE13" s="30"/>
      <c r="BS13" s="18" t="s">
        <v>6</v>
      </c>
    </row>
    <row r="14" spans="2:71" ht="12">
      <c r="B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N14" s="33" t="s">
        <v>29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30</v>
      </c>
      <c r="AK16" s="31" t="s">
        <v>25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31</v>
      </c>
      <c r="AK17" s="31" t="s">
        <v>27</v>
      </c>
      <c r="AN17" s="26" t="s">
        <v>1</v>
      </c>
      <c r="AR17" s="21"/>
      <c r="BE17" s="30"/>
      <c r="BS17" s="18" t="s">
        <v>32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33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34</v>
      </c>
      <c r="AK20" s="31" t="s">
        <v>27</v>
      </c>
      <c r="AN20" s="26" t="s">
        <v>1</v>
      </c>
      <c r="AR20" s="21"/>
      <c r="BE20" s="30"/>
      <c r="BS20" s="18" t="s">
        <v>32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35</v>
      </c>
      <c r="AR22" s="21"/>
      <c r="BE22" s="30"/>
    </row>
    <row r="23" spans="2:57" s="1" customFormat="1" ht="214.5" customHeight="1">
      <c r="B23" s="21"/>
      <c r="E23" s="35" t="s">
        <v>36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41</v>
      </c>
      <c r="E29" s="3"/>
      <c r="F29" s="31" t="s">
        <v>42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43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44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45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46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48</v>
      </c>
      <c r="U35" s="49"/>
      <c r="V35" s="49"/>
      <c r="W35" s="49"/>
      <c r="X35" s="51" t="s">
        <v>49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50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51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52</v>
      </c>
      <c r="AI60" s="40"/>
      <c r="AJ60" s="40"/>
      <c r="AK60" s="40"/>
      <c r="AL60" s="40"/>
      <c r="AM60" s="57" t="s">
        <v>53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55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52</v>
      </c>
      <c r="AI75" s="40"/>
      <c r="AJ75" s="40"/>
      <c r="AK75" s="40"/>
      <c r="AL75" s="40"/>
      <c r="AM75" s="57" t="s">
        <v>53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2023005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Oprava střechy sportovní hala,J.A. Komenského 1034, Milevsko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Milevsko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19. 1. 2023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>Město Milevsko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30</v>
      </c>
      <c r="AJ89" s="37"/>
      <c r="AK89" s="37"/>
      <c r="AL89" s="37"/>
      <c r="AM89" s="69" t="str">
        <f>IF(E17="","",E17)</f>
        <v>DEKPROJEKT s.r.o.</v>
      </c>
      <c r="AN89" s="4"/>
      <c r="AO89" s="4"/>
      <c r="AP89" s="4"/>
      <c r="AQ89" s="37"/>
      <c r="AR89" s="38"/>
      <c r="AS89" s="70" t="s">
        <v>57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28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33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58</v>
      </c>
      <c r="D92" s="79"/>
      <c r="E92" s="79"/>
      <c r="F92" s="79"/>
      <c r="G92" s="79"/>
      <c r="H92" s="80"/>
      <c r="I92" s="81" t="s">
        <v>59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60</v>
      </c>
      <c r="AH92" s="79"/>
      <c r="AI92" s="79"/>
      <c r="AJ92" s="79"/>
      <c r="AK92" s="79"/>
      <c r="AL92" s="79"/>
      <c r="AM92" s="79"/>
      <c r="AN92" s="81" t="s">
        <v>61</v>
      </c>
      <c r="AO92" s="79"/>
      <c r="AP92" s="83"/>
      <c r="AQ92" s="84" t="s">
        <v>62</v>
      </c>
      <c r="AR92" s="38"/>
      <c r="AS92" s="85" t="s">
        <v>63</v>
      </c>
      <c r="AT92" s="86" t="s">
        <v>64</v>
      </c>
      <c r="AU92" s="86" t="s">
        <v>65</v>
      </c>
      <c r="AV92" s="86" t="s">
        <v>66</v>
      </c>
      <c r="AW92" s="86" t="s">
        <v>67</v>
      </c>
      <c r="AX92" s="86" t="s">
        <v>68</v>
      </c>
      <c r="AY92" s="86" t="s">
        <v>69</v>
      </c>
      <c r="AZ92" s="86" t="s">
        <v>70</v>
      </c>
      <c r="BA92" s="86" t="s">
        <v>71</v>
      </c>
      <c r="BB92" s="86" t="s">
        <v>72</v>
      </c>
      <c r="BC92" s="86" t="s">
        <v>73</v>
      </c>
      <c r="BD92" s="87" t="s">
        <v>74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75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ROUND(SUM(AG95:AG97),2)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ROUND(SUM(AS95:AS97),2)</f>
        <v>0</v>
      </c>
      <c r="AT94" s="98">
        <f>ROUND(SUM(AV94:AW94),2)</f>
        <v>0</v>
      </c>
      <c r="AU94" s="99">
        <f>ROUND(SUM(AU95:AU97),5)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ROUND(SUM(AZ95:AZ97),2)</f>
        <v>0</v>
      </c>
      <c r="BA94" s="98">
        <f>ROUND(SUM(BA95:BA97),2)</f>
        <v>0</v>
      </c>
      <c r="BB94" s="98">
        <f>ROUND(SUM(BB95:BB97),2)</f>
        <v>0</v>
      </c>
      <c r="BC94" s="98">
        <f>ROUND(SUM(BC95:BC97),2)</f>
        <v>0</v>
      </c>
      <c r="BD94" s="100">
        <f>ROUND(SUM(BD95:BD97),2)</f>
        <v>0</v>
      </c>
      <c r="BE94" s="6"/>
      <c r="BS94" s="101" t="s">
        <v>76</v>
      </c>
      <c r="BT94" s="101" t="s">
        <v>77</v>
      </c>
      <c r="BU94" s="102" t="s">
        <v>78</v>
      </c>
      <c r="BV94" s="101" t="s">
        <v>79</v>
      </c>
      <c r="BW94" s="101" t="s">
        <v>4</v>
      </c>
      <c r="BX94" s="101" t="s">
        <v>80</v>
      </c>
      <c r="CL94" s="101" t="s">
        <v>1</v>
      </c>
    </row>
    <row r="95" spans="1:91" s="7" customFormat="1" ht="16.5" customHeight="1">
      <c r="A95" s="103" t="s">
        <v>81</v>
      </c>
      <c r="B95" s="104"/>
      <c r="C95" s="105"/>
      <c r="D95" s="106" t="s">
        <v>82</v>
      </c>
      <c r="E95" s="106"/>
      <c r="F95" s="106"/>
      <c r="G95" s="106"/>
      <c r="H95" s="106"/>
      <c r="I95" s="107"/>
      <c r="J95" s="106" t="s">
        <v>83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'01 - Oprava střechy'!J30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84</v>
      </c>
      <c r="AR95" s="104"/>
      <c r="AS95" s="110">
        <v>0</v>
      </c>
      <c r="AT95" s="111">
        <f>ROUND(SUM(AV95:AW95),2)</f>
        <v>0</v>
      </c>
      <c r="AU95" s="112">
        <f>'01 - Oprava střechy'!P127</f>
        <v>0</v>
      </c>
      <c r="AV95" s="111">
        <f>'01 - Oprava střechy'!J33</f>
        <v>0</v>
      </c>
      <c r="AW95" s="111">
        <f>'01 - Oprava střechy'!J34</f>
        <v>0</v>
      </c>
      <c r="AX95" s="111">
        <f>'01 - Oprava střechy'!J35</f>
        <v>0</v>
      </c>
      <c r="AY95" s="111">
        <f>'01 - Oprava střechy'!J36</f>
        <v>0</v>
      </c>
      <c r="AZ95" s="111">
        <f>'01 - Oprava střechy'!F33</f>
        <v>0</v>
      </c>
      <c r="BA95" s="111">
        <f>'01 - Oprava střechy'!F34</f>
        <v>0</v>
      </c>
      <c r="BB95" s="111">
        <f>'01 - Oprava střechy'!F35</f>
        <v>0</v>
      </c>
      <c r="BC95" s="111">
        <f>'01 - Oprava střechy'!F36</f>
        <v>0</v>
      </c>
      <c r="BD95" s="113">
        <f>'01 - Oprava střechy'!F37</f>
        <v>0</v>
      </c>
      <c r="BE95" s="7"/>
      <c r="BT95" s="114" t="s">
        <v>85</v>
      </c>
      <c r="BV95" s="114" t="s">
        <v>79</v>
      </c>
      <c r="BW95" s="114" t="s">
        <v>86</v>
      </c>
      <c r="BX95" s="114" t="s">
        <v>4</v>
      </c>
      <c r="CL95" s="114" t="s">
        <v>1</v>
      </c>
      <c r="CM95" s="114" t="s">
        <v>87</v>
      </c>
    </row>
    <row r="96" spans="1:91" s="7" customFormat="1" ht="16.5" customHeight="1">
      <c r="A96" s="103" t="s">
        <v>81</v>
      </c>
      <c r="B96" s="104"/>
      <c r="C96" s="105"/>
      <c r="D96" s="106" t="s">
        <v>88</v>
      </c>
      <c r="E96" s="106"/>
      <c r="F96" s="106"/>
      <c r="G96" s="106"/>
      <c r="H96" s="106"/>
      <c r="I96" s="107"/>
      <c r="J96" s="106" t="s">
        <v>89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'02 - Hromosvod'!J30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84</v>
      </c>
      <c r="AR96" s="104"/>
      <c r="AS96" s="110">
        <v>0</v>
      </c>
      <c r="AT96" s="111">
        <f>ROUND(SUM(AV96:AW96),2)</f>
        <v>0</v>
      </c>
      <c r="AU96" s="112">
        <f>'02 - Hromosvod'!P133</f>
        <v>0</v>
      </c>
      <c r="AV96" s="111">
        <f>'02 - Hromosvod'!J33</f>
        <v>0</v>
      </c>
      <c r="AW96" s="111">
        <f>'02 - Hromosvod'!J34</f>
        <v>0</v>
      </c>
      <c r="AX96" s="111">
        <f>'02 - Hromosvod'!J35</f>
        <v>0</v>
      </c>
      <c r="AY96" s="111">
        <f>'02 - Hromosvod'!J36</f>
        <v>0</v>
      </c>
      <c r="AZ96" s="111">
        <f>'02 - Hromosvod'!F33</f>
        <v>0</v>
      </c>
      <c r="BA96" s="111">
        <f>'02 - Hromosvod'!F34</f>
        <v>0</v>
      </c>
      <c r="BB96" s="111">
        <f>'02 - Hromosvod'!F35</f>
        <v>0</v>
      </c>
      <c r="BC96" s="111">
        <f>'02 - Hromosvod'!F36</f>
        <v>0</v>
      </c>
      <c r="BD96" s="113">
        <f>'02 - Hromosvod'!F37</f>
        <v>0</v>
      </c>
      <c r="BE96" s="7"/>
      <c r="BT96" s="114" t="s">
        <v>85</v>
      </c>
      <c r="BV96" s="114" t="s">
        <v>79</v>
      </c>
      <c r="BW96" s="114" t="s">
        <v>90</v>
      </c>
      <c r="BX96" s="114" t="s">
        <v>4</v>
      </c>
      <c r="CL96" s="114" t="s">
        <v>1</v>
      </c>
      <c r="CM96" s="114" t="s">
        <v>87</v>
      </c>
    </row>
    <row r="97" spans="1:91" s="7" customFormat="1" ht="16.5" customHeight="1">
      <c r="A97" s="103" t="s">
        <v>81</v>
      </c>
      <c r="B97" s="104"/>
      <c r="C97" s="105"/>
      <c r="D97" s="106" t="s">
        <v>91</v>
      </c>
      <c r="E97" s="106"/>
      <c r="F97" s="106"/>
      <c r="G97" s="106"/>
      <c r="H97" s="106"/>
      <c r="I97" s="107"/>
      <c r="J97" s="106" t="s">
        <v>92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'VRN - Vedlejší rozpočtové...'!J30</f>
        <v>0</v>
      </c>
      <c r="AH97" s="107"/>
      <c r="AI97" s="107"/>
      <c r="AJ97" s="107"/>
      <c r="AK97" s="107"/>
      <c r="AL97" s="107"/>
      <c r="AM97" s="107"/>
      <c r="AN97" s="108">
        <f>SUM(AG97,AT97)</f>
        <v>0</v>
      </c>
      <c r="AO97" s="107"/>
      <c r="AP97" s="107"/>
      <c r="AQ97" s="109" t="s">
        <v>84</v>
      </c>
      <c r="AR97" s="104"/>
      <c r="AS97" s="115">
        <v>0</v>
      </c>
      <c r="AT97" s="116">
        <f>ROUND(SUM(AV97:AW97),2)</f>
        <v>0</v>
      </c>
      <c r="AU97" s="117">
        <f>'VRN - Vedlejší rozpočtové...'!P117</f>
        <v>0</v>
      </c>
      <c r="AV97" s="116">
        <f>'VRN - Vedlejší rozpočtové...'!J33</f>
        <v>0</v>
      </c>
      <c r="AW97" s="116">
        <f>'VRN - Vedlejší rozpočtové...'!J34</f>
        <v>0</v>
      </c>
      <c r="AX97" s="116">
        <f>'VRN - Vedlejší rozpočtové...'!J35</f>
        <v>0</v>
      </c>
      <c r="AY97" s="116">
        <f>'VRN - Vedlejší rozpočtové...'!J36</f>
        <v>0</v>
      </c>
      <c r="AZ97" s="116">
        <f>'VRN - Vedlejší rozpočtové...'!F33</f>
        <v>0</v>
      </c>
      <c r="BA97" s="116">
        <f>'VRN - Vedlejší rozpočtové...'!F34</f>
        <v>0</v>
      </c>
      <c r="BB97" s="116">
        <f>'VRN - Vedlejší rozpočtové...'!F35</f>
        <v>0</v>
      </c>
      <c r="BC97" s="116">
        <f>'VRN - Vedlejší rozpočtové...'!F36</f>
        <v>0</v>
      </c>
      <c r="BD97" s="118">
        <f>'VRN - Vedlejší rozpočtové...'!F37</f>
        <v>0</v>
      </c>
      <c r="BE97" s="7"/>
      <c r="BT97" s="114" t="s">
        <v>85</v>
      </c>
      <c r="BV97" s="114" t="s">
        <v>79</v>
      </c>
      <c r="BW97" s="114" t="s">
        <v>93</v>
      </c>
      <c r="BX97" s="114" t="s">
        <v>4</v>
      </c>
      <c r="CL97" s="114" t="s">
        <v>1</v>
      </c>
      <c r="CM97" s="114" t="s">
        <v>87</v>
      </c>
    </row>
    <row r="98" spans="1:57" s="2" customFormat="1" ht="30" customHeight="1">
      <c r="A98" s="37"/>
      <c r="B98" s="38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s="2" customFormat="1" ht="6.95" customHeight="1">
      <c r="A99" s="37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38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</sheetData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1 - Oprava střechy'!C2" display="/"/>
    <hyperlink ref="A96" location="'02 - Hromosvod'!C2" display="/"/>
    <hyperlink ref="A9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</row>
    <row r="4" spans="2:46" s="1" customFormat="1" ht="24.95" customHeight="1">
      <c r="B4" s="21"/>
      <c r="D4" s="22" t="s">
        <v>94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Oprava střechy sportovní hala,J.A. Komenského 1034, Milevsko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96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19. 1. 2023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26</v>
      </c>
      <c r="F15" s="37"/>
      <c r="G15" s="37"/>
      <c r="H15" s="37"/>
      <c r="I15" s="31" t="s">
        <v>27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27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37</v>
      </c>
      <c r="E30" s="37"/>
      <c r="F30" s="37"/>
      <c r="G30" s="37"/>
      <c r="H30" s="37"/>
      <c r="I30" s="37"/>
      <c r="J30" s="95">
        <f>ROUND(J127,2)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41</v>
      </c>
      <c r="E33" s="31" t="s">
        <v>42</v>
      </c>
      <c r="F33" s="126">
        <f>ROUND((SUM(BE127:BE313)),2)</f>
        <v>0</v>
      </c>
      <c r="G33" s="37"/>
      <c r="H33" s="37"/>
      <c r="I33" s="127">
        <v>0.21</v>
      </c>
      <c r="J33" s="126">
        <f>ROUND(((SUM(BE127:BE313))*I33),2)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43</v>
      </c>
      <c r="F34" s="126">
        <f>ROUND((SUM(BF127:BF313)),2)</f>
        <v>0</v>
      </c>
      <c r="G34" s="37"/>
      <c r="H34" s="37"/>
      <c r="I34" s="127">
        <v>0.15</v>
      </c>
      <c r="J34" s="126">
        <f>ROUND(((SUM(BF127:BF313))*I34),2)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26">
        <f>ROUND((SUM(BG127:BG313)),2)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26">
        <f>ROUND((SUM(BH127:BH313)),2)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26">
        <f>ROUND((SUM(BI127:BI313)),2)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47</v>
      </c>
      <c r="E39" s="80"/>
      <c r="F39" s="80"/>
      <c r="G39" s="130" t="s">
        <v>48</v>
      </c>
      <c r="H39" s="131" t="s">
        <v>49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52</v>
      </c>
      <c r="E61" s="40"/>
      <c r="F61" s="134" t="s">
        <v>53</v>
      </c>
      <c r="G61" s="57" t="s">
        <v>52</v>
      </c>
      <c r="H61" s="40"/>
      <c r="I61" s="40"/>
      <c r="J61" s="135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52</v>
      </c>
      <c r="E76" s="40"/>
      <c r="F76" s="134" t="s">
        <v>53</v>
      </c>
      <c r="G76" s="57" t="s">
        <v>52</v>
      </c>
      <c r="H76" s="40"/>
      <c r="I76" s="40"/>
      <c r="J76" s="135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Oprava střechy sportovní hala,J.A. Komenského 1034, Milevsko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01 - Oprava střechy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Milevsko</v>
      </c>
      <c r="G89" s="37"/>
      <c r="H89" s="37"/>
      <c r="I89" s="31" t="s">
        <v>22</v>
      </c>
      <c r="J89" s="68" t="str">
        <f>IF(J12="","",J12)</f>
        <v>19. 1. 2023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>Město Milevsko</v>
      </c>
      <c r="G91" s="37"/>
      <c r="H91" s="37"/>
      <c r="I91" s="31" t="s">
        <v>30</v>
      </c>
      <c r="J91" s="35" t="str">
        <f>E21</f>
        <v>DEKPROJEKT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98</v>
      </c>
      <c r="D94" s="128"/>
      <c r="E94" s="128"/>
      <c r="F94" s="128"/>
      <c r="G94" s="128"/>
      <c r="H94" s="128"/>
      <c r="I94" s="128"/>
      <c r="J94" s="137" t="s">
        <v>99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100</v>
      </c>
      <c r="D96" s="37"/>
      <c r="E96" s="37"/>
      <c r="F96" s="37"/>
      <c r="G96" s="37"/>
      <c r="H96" s="37"/>
      <c r="I96" s="37"/>
      <c r="J96" s="95">
        <f>J127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101</v>
      </c>
    </row>
    <row r="97" spans="1:31" s="9" customFormat="1" ht="24.95" customHeight="1">
      <c r="A97" s="9"/>
      <c r="B97" s="139"/>
      <c r="C97" s="9"/>
      <c r="D97" s="140" t="s">
        <v>102</v>
      </c>
      <c r="E97" s="141"/>
      <c r="F97" s="141"/>
      <c r="G97" s="141"/>
      <c r="H97" s="141"/>
      <c r="I97" s="141"/>
      <c r="J97" s="142">
        <f>J128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103</v>
      </c>
      <c r="E98" s="145"/>
      <c r="F98" s="145"/>
      <c r="G98" s="145"/>
      <c r="H98" s="145"/>
      <c r="I98" s="145"/>
      <c r="J98" s="146">
        <f>J129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104</v>
      </c>
      <c r="E99" s="145"/>
      <c r="F99" s="145"/>
      <c r="G99" s="145"/>
      <c r="H99" s="145"/>
      <c r="I99" s="145"/>
      <c r="J99" s="146">
        <f>J134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39"/>
      <c r="C100" s="9"/>
      <c r="D100" s="140" t="s">
        <v>105</v>
      </c>
      <c r="E100" s="141"/>
      <c r="F100" s="141"/>
      <c r="G100" s="141"/>
      <c r="H100" s="141"/>
      <c r="I100" s="141"/>
      <c r="J100" s="142">
        <f>J144</f>
        <v>0</v>
      </c>
      <c r="K100" s="9"/>
      <c r="L100" s="13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43"/>
      <c r="C101" s="10"/>
      <c r="D101" s="144" t="s">
        <v>106</v>
      </c>
      <c r="E101" s="145"/>
      <c r="F101" s="145"/>
      <c r="G101" s="145"/>
      <c r="H101" s="145"/>
      <c r="I101" s="145"/>
      <c r="J101" s="146">
        <f>J145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107</v>
      </c>
      <c r="E102" s="145"/>
      <c r="F102" s="145"/>
      <c r="G102" s="145"/>
      <c r="H102" s="145"/>
      <c r="I102" s="145"/>
      <c r="J102" s="146">
        <f>J205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108</v>
      </c>
      <c r="E103" s="145"/>
      <c r="F103" s="145"/>
      <c r="G103" s="145"/>
      <c r="H103" s="145"/>
      <c r="I103" s="145"/>
      <c r="J103" s="146">
        <f>J213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109</v>
      </c>
      <c r="E104" s="145"/>
      <c r="F104" s="145"/>
      <c r="G104" s="145"/>
      <c r="H104" s="145"/>
      <c r="I104" s="145"/>
      <c r="J104" s="146">
        <f>J256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3"/>
      <c r="C105" s="10"/>
      <c r="D105" s="144" t="s">
        <v>110</v>
      </c>
      <c r="E105" s="145"/>
      <c r="F105" s="145"/>
      <c r="G105" s="145"/>
      <c r="H105" s="145"/>
      <c r="I105" s="145"/>
      <c r="J105" s="146">
        <f>J279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3"/>
      <c r="C106" s="10"/>
      <c r="D106" s="144" t="s">
        <v>111</v>
      </c>
      <c r="E106" s="145"/>
      <c r="F106" s="145"/>
      <c r="G106" s="145"/>
      <c r="H106" s="145"/>
      <c r="I106" s="145"/>
      <c r="J106" s="146">
        <f>J301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39"/>
      <c r="C107" s="9"/>
      <c r="D107" s="140" t="s">
        <v>112</v>
      </c>
      <c r="E107" s="141"/>
      <c r="F107" s="141"/>
      <c r="G107" s="141"/>
      <c r="H107" s="141"/>
      <c r="I107" s="141"/>
      <c r="J107" s="142">
        <f>J307</f>
        <v>0</v>
      </c>
      <c r="K107" s="9"/>
      <c r="L107" s="13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7"/>
      <c r="B108" s="38"/>
      <c r="C108" s="37"/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113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7"/>
      <c r="D117" s="37"/>
      <c r="E117" s="120" t="str">
        <f>E7</f>
        <v>Oprava střechy sportovní hala,J.A. Komenského 1034, Milevsko</v>
      </c>
      <c r="F117" s="31"/>
      <c r="G117" s="31"/>
      <c r="H117" s="31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95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7"/>
      <c r="D119" s="37"/>
      <c r="E119" s="66" t="str">
        <f>E9</f>
        <v>01 - Oprava střechy</v>
      </c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7"/>
      <c r="E121" s="37"/>
      <c r="F121" s="26" t="str">
        <f>F12</f>
        <v>Milevsko</v>
      </c>
      <c r="G121" s="37"/>
      <c r="H121" s="37"/>
      <c r="I121" s="31" t="s">
        <v>22</v>
      </c>
      <c r="J121" s="68" t="str">
        <f>IF(J12="","",J12)</f>
        <v>19. 1. 2023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24</v>
      </c>
      <c r="D123" s="37"/>
      <c r="E123" s="37"/>
      <c r="F123" s="26" t="str">
        <f>E15</f>
        <v>Město Milevsko</v>
      </c>
      <c r="G123" s="37"/>
      <c r="H123" s="37"/>
      <c r="I123" s="31" t="s">
        <v>30</v>
      </c>
      <c r="J123" s="35" t="str">
        <f>E21</f>
        <v>DEKPROJEKT s.r.o.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28</v>
      </c>
      <c r="D124" s="37"/>
      <c r="E124" s="37"/>
      <c r="F124" s="26" t="str">
        <f>IF(E18="","",E18)</f>
        <v>Vyplň údaj</v>
      </c>
      <c r="G124" s="37"/>
      <c r="H124" s="37"/>
      <c r="I124" s="31" t="s">
        <v>33</v>
      </c>
      <c r="J124" s="35" t="str">
        <f>E24</f>
        <v xml:space="preserve"> </v>
      </c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47"/>
      <c r="B126" s="148"/>
      <c r="C126" s="149" t="s">
        <v>114</v>
      </c>
      <c r="D126" s="150" t="s">
        <v>62</v>
      </c>
      <c r="E126" s="150" t="s">
        <v>58</v>
      </c>
      <c r="F126" s="150" t="s">
        <v>59</v>
      </c>
      <c r="G126" s="150" t="s">
        <v>115</v>
      </c>
      <c r="H126" s="150" t="s">
        <v>116</v>
      </c>
      <c r="I126" s="150" t="s">
        <v>117</v>
      </c>
      <c r="J126" s="150" t="s">
        <v>99</v>
      </c>
      <c r="K126" s="151" t="s">
        <v>118</v>
      </c>
      <c r="L126" s="152"/>
      <c r="M126" s="85" t="s">
        <v>1</v>
      </c>
      <c r="N126" s="86" t="s">
        <v>41</v>
      </c>
      <c r="O126" s="86" t="s">
        <v>119</v>
      </c>
      <c r="P126" s="86" t="s">
        <v>120</v>
      </c>
      <c r="Q126" s="86" t="s">
        <v>121</v>
      </c>
      <c r="R126" s="86" t="s">
        <v>122</v>
      </c>
      <c r="S126" s="86" t="s">
        <v>123</v>
      </c>
      <c r="T126" s="87" t="s">
        <v>124</v>
      </c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</row>
    <row r="127" spans="1:63" s="2" customFormat="1" ht="22.8" customHeight="1">
      <c r="A127" s="37"/>
      <c r="B127" s="38"/>
      <c r="C127" s="92" t="s">
        <v>125</v>
      </c>
      <c r="D127" s="37"/>
      <c r="E127" s="37"/>
      <c r="F127" s="37"/>
      <c r="G127" s="37"/>
      <c r="H127" s="37"/>
      <c r="I127" s="37"/>
      <c r="J127" s="153">
        <f>BK127</f>
        <v>0</v>
      </c>
      <c r="K127" s="37"/>
      <c r="L127" s="38"/>
      <c r="M127" s="88"/>
      <c r="N127" s="72"/>
      <c r="O127" s="89"/>
      <c r="P127" s="154">
        <f>P128+P144+P307</f>
        <v>0</v>
      </c>
      <c r="Q127" s="89"/>
      <c r="R127" s="154">
        <f>R128+R144+R307</f>
        <v>34.45681138000001</v>
      </c>
      <c r="S127" s="89"/>
      <c r="T127" s="155">
        <f>T128+T144+T307</f>
        <v>32.0182836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8" t="s">
        <v>76</v>
      </c>
      <c r="AU127" s="18" t="s">
        <v>101</v>
      </c>
      <c r="BK127" s="156">
        <f>BK128+BK144+BK307</f>
        <v>0</v>
      </c>
    </row>
    <row r="128" spans="1:63" s="12" customFormat="1" ht="25.9" customHeight="1">
      <c r="A128" s="12"/>
      <c r="B128" s="157"/>
      <c r="C128" s="12"/>
      <c r="D128" s="158" t="s">
        <v>76</v>
      </c>
      <c r="E128" s="159" t="s">
        <v>126</v>
      </c>
      <c r="F128" s="159" t="s">
        <v>127</v>
      </c>
      <c r="G128" s="12"/>
      <c r="H128" s="12"/>
      <c r="I128" s="160"/>
      <c r="J128" s="161">
        <f>BK128</f>
        <v>0</v>
      </c>
      <c r="K128" s="12"/>
      <c r="L128" s="157"/>
      <c r="M128" s="162"/>
      <c r="N128" s="163"/>
      <c r="O128" s="163"/>
      <c r="P128" s="164">
        <f>P129+P134</f>
        <v>0</v>
      </c>
      <c r="Q128" s="163"/>
      <c r="R128" s="164">
        <f>R129+R134</f>
        <v>0</v>
      </c>
      <c r="S128" s="163"/>
      <c r="T128" s="165">
        <f>T129+T134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8" t="s">
        <v>85</v>
      </c>
      <c r="AT128" s="166" t="s">
        <v>76</v>
      </c>
      <c r="AU128" s="166" t="s">
        <v>77</v>
      </c>
      <c r="AY128" s="158" t="s">
        <v>128</v>
      </c>
      <c r="BK128" s="167">
        <f>BK129+BK134</f>
        <v>0</v>
      </c>
    </row>
    <row r="129" spans="1:63" s="12" customFormat="1" ht="22.8" customHeight="1">
      <c r="A129" s="12"/>
      <c r="B129" s="157"/>
      <c r="C129" s="12"/>
      <c r="D129" s="158" t="s">
        <v>76</v>
      </c>
      <c r="E129" s="168" t="s">
        <v>129</v>
      </c>
      <c r="F129" s="168" t="s">
        <v>130</v>
      </c>
      <c r="G129" s="12"/>
      <c r="H129" s="12"/>
      <c r="I129" s="160"/>
      <c r="J129" s="169">
        <f>BK129</f>
        <v>0</v>
      </c>
      <c r="K129" s="12"/>
      <c r="L129" s="157"/>
      <c r="M129" s="162"/>
      <c r="N129" s="163"/>
      <c r="O129" s="163"/>
      <c r="P129" s="164">
        <f>SUM(P130:P133)</f>
        <v>0</v>
      </c>
      <c r="Q129" s="163"/>
      <c r="R129" s="164">
        <f>SUM(R130:R133)</f>
        <v>0</v>
      </c>
      <c r="S129" s="163"/>
      <c r="T129" s="165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8" t="s">
        <v>85</v>
      </c>
      <c r="AT129" s="166" t="s">
        <v>76</v>
      </c>
      <c r="AU129" s="166" t="s">
        <v>85</v>
      </c>
      <c r="AY129" s="158" t="s">
        <v>128</v>
      </c>
      <c r="BK129" s="167">
        <f>SUM(BK130:BK133)</f>
        <v>0</v>
      </c>
    </row>
    <row r="130" spans="1:65" s="2" customFormat="1" ht="24.15" customHeight="1">
      <c r="A130" s="37"/>
      <c r="B130" s="170"/>
      <c r="C130" s="171" t="s">
        <v>85</v>
      </c>
      <c r="D130" s="171" t="s">
        <v>131</v>
      </c>
      <c r="E130" s="172" t="s">
        <v>132</v>
      </c>
      <c r="F130" s="173" t="s">
        <v>133</v>
      </c>
      <c r="G130" s="174" t="s">
        <v>134</v>
      </c>
      <c r="H130" s="175">
        <v>1</v>
      </c>
      <c r="I130" s="176"/>
      <c r="J130" s="177">
        <f>ROUND(I130*H130,2)</f>
        <v>0</v>
      </c>
      <c r="K130" s="173" t="s">
        <v>135</v>
      </c>
      <c r="L130" s="38"/>
      <c r="M130" s="178" t="s">
        <v>1</v>
      </c>
      <c r="N130" s="179" t="s">
        <v>42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136</v>
      </c>
      <c r="AT130" s="182" t="s">
        <v>131</v>
      </c>
      <c r="AU130" s="182" t="s">
        <v>87</v>
      </c>
      <c r="AY130" s="18" t="s">
        <v>128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85</v>
      </c>
      <c r="BK130" s="183">
        <f>ROUND(I130*H130,2)</f>
        <v>0</v>
      </c>
      <c r="BL130" s="18" t="s">
        <v>136</v>
      </c>
      <c r="BM130" s="182" t="s">
        <v>137</v>
      </c>
    </row>
    <row r="131" spans="1:47" s="2" customFormat="1" ht="12">
      <c r="A131" s="37"/>
      <c r="B131" s="38"/>
      <c r="C131" s="37"/>
      <c r="D131" s="184" t="s">
        <v>138</v>
      </c>
      <c r="E131" s="37"/>
      <c r="F131" s="185" t="s">
        <v>139</v>
      </c>
      <c r="G131" s="37"/>
      <c r="H131" s="37"/>
      <c r="I131" s="186"/>
      <c r="J131" s="37"/>
      <c r="K131" s="37"/>
      <c r="L131" s="38"/>
      <c r="M131" s="187"/>
      <c r="N131" s="188"/>
      <c r="O131" s="76"/>
      <c r="P131" s="76"/>
      <c r="Q131" s="76"/>
      <c r="R131" s="76"/>
      <c r="S131" s="76"/>
      <c r="T131" s="7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138</v>
      </c>
      <c r="AU131" s="18" t="s">
        <v>87</v>
      </c>
    </row>
    <row r="132" spans="1:51" s="13" customFormat="1" ht="12">
      <c r="A132" s="13"/>
      <c r="B132" s="189"/>
      <c r="C132" s="13"/>
      <c r="D132" s="184" t="s">
        <v>140</v>
      </c>
      <c r="E132" s="190" t="s">
        <v>1</v>
      </c>
      <c r="F132" s="191" t="s">
        <v>85</v>
      </c>
      <c r="G132" s="13"/>
      <c r="H132" s="192">
        <v>1</v>
      </c>
      <c r="I132" s="193"/>
      <c r="J132" s="13"/>
      <c r="K132" s="13"/>
      <c r="L132" s="189"/>
      <c r="M132" s="194"/>
      <c r="N132" s="195"/>
      <c r="O132" s="195"/>
      <c r="P132" s="195"/>
      <c r="Q132" s="195"/>
      <c r="R132" s="195"/>
      <c r="S132" s="195"/>
      <c r="T132" s="19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0" t="s">
        <v>140</v>
      </c>
      <c r="AU132" s="190" t="s">
        <v>87</v>
      </c>
      <c r="AV132" s="13" t="s">
        <v>87</v>
      </c>
      <c r="AW132" s="13" t="s">
        <v>32</v>
      </c>
      <c r="AX132" s="13" t="s">
        <v>77</v>
      </c>
      <c r="AY132" s="190" t="s">
        <v>128</v>
      </c>
    </row>
    <row r="133" spans="1:51" s="14" customFormat="1" ht="12">
      <c r="A133" s="14"/>
      <c r="B133" s="197"/>
      <c r="C133" s="14"/>
      <c r="D133" s="184" t="s">
        <v>140</v>
      </c>
      <c r="E133" s="198" t="s">
        <v>1</v>
      </c>
      <c r="F133" s="199" t="s">
        <v>141</v>
      </c>
      <c r="G133" s="14"/>
      <c r="H133" s="200">
        <v>1</v>
      </c>
      <c r="I133" s="201"/>
      <c r="J133" s="14"/>
      <c r="K133" s="14"/>
      <c r="L133" s="197"/>
      <c r="M133" s="202"/>
      <c r="N133" s="203"/>
      <c r="O133" s="203"/>
      <c r="P133" s="203"/>
      <c r="Q133" s="203"/>
      <c r="R133" s="203"/>
      <c r="S133" s="203"/>
      <c r="T133" s="20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198" t="s">
        <v>140</v>
      </c>
      <c r="AU133" s="198" t="s">
        <v>87</v>
      </c>
      <c r="AV133" s="14" t="s">
        <v>136</v>
      </c>
      <c r="AW133" s="14" t="s">
        <v>32</v>
      </c>
      <c r="AX133" s="14" t="s">
        <v>85</v>
      </c>
      <c r="AY133" s="198" t="s">
        <v>128</v>
      </c>
    </row>
    <row r="134" spans="1:63" s="12" customFormat="1" ht="22.8" customHeight="1">
      <c r="A134" s="12"/>
      <c r="B134" s="157"/>
      <c r="C134" s="12"/>
      <c r="D134" s="158" t="s">
        <v>76</v>
      </c>
      <c r="E134" s="168" t="s">
        <v>142</v>
      </c>
      <c r="F134" s="168" t="s">
        <v>143</v>
      </c>
      <c r="G134" s="12"/>
      <c r="H134" s="12"/>
      <c r="I134" s="160"/>
      <c r="J134" s="169">
        <f>BK134</f>
        <v>0</v>
      </c>
      <c r="K134" s="12"/>
      <c r="L134" s="157"/>
      <c r="M134" s="162"/>
      <c r="N134" s="163"/>
      <c r="O134" s="163"/>
      <c r="P134" s="164">
        <f>SUM(P135:P143)</f>
        <v>0</v>
      </c>
      <c r="Q134" s="163"/>
      <c r="R134" s="164">
        <f>SUM(R135:R143)</f>
        <v>0</v>
      </c>
      <c r="S134" s="163"/>
      <c r="T134" s="165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8" t="s">
        <v>85</v>
      </c>
      <c r="AT134" s="166" t="s">
        <v>76</v>
      </c>
      <c r="AU134" s="166" t="s">
        <v>85</v>
      </c>
      <c r="AY134" s="158" t="s">
        <v>128</v>
      </c>
      <c r="BK134" s="167">
        <f>SUM(BK135:BK143)</f>
        <v>0</v>
      </c>
    </row>
    <row r="135" spans="1:65" s="2" customFormat="1" ht="16.5" customHeight="1">
      <c r="A135" s="37"/>
      <c r="B135" s="170"/>
      <c r="C135" s="171" t="s">
        <v>87</v>
      </c>
      <c r="D135" s="171" t="s">
        <v>131</v>
      </c>
      <c r="E135" s="172" t="s">
        <v>144</v>
      </c>
      <c r="F135" s="173" t="s">
        <v>145</v>
      </c>
      <c r="G135" s="174" t="s">
        <v>146</v>
      </c>
      <c r="H135" s="175">
        <v>32.018</v>
      </c>
      <c r="I135" s="176"/>
      <c r="J135" s="177">
        <f>ROUND(I135*H135,2)</f>
        <v>0</v>
      </c>
      <c r="K135" s="173" t="s">
        <v>147</v>
      </c>
      <c r="L135" s="38"/>
      <c r="M135" s="178" t="s">
        <v>1</v>
      </c>
      <c r="N135" s="179" t="s">
        <v>42</v>
      </c>
      <c r="O135" s="76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2" t="s">
        <v>136</v>
      </c>
      <c r="AT135" s="182" t="s">
        <v>131</v>
      </c>
      <c r="AU135" s="182" t="s">
        <v>87</v>
      </c>
      <c r="AY135" s="18" t="s">
        <v>128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8" t="s">
        <v>85</v>
      </c>
      <c r="BK135" s="183">
        <f>ROUND(I135*H135,2)</f>
        <v>0</v>
      </c>
      <c r="BL135" s="18" t="s">
        <v>136</v>
      </c>
      <c r="BM135" s="182" t="s">
        <v>148</v>
      </c>
    </row>
    <row r="136" spans="1:65" s="2" customFormat="1" ht="33" customHeight="1">
      <c r="A136" s="37"/>
      <c r="B136" s="170"/>
      <c r="C136" s="171" t="s">
        <v>149</v>
      </c>
      <c r="D136" s="171" t="s">
        <v>131</v>
      </c>
      <c r="E136" s="172" t="s">
        <v>150</v>
      </c>
      <c r="F136" s="173" t="s">
        <v>151</v>
      </c>
      <c r="G136" s="174" t="s">
        <v>146</v>
      </c>
      <c r="H136" s="175">
        <v>32.018</v>
      </c>
      <c r="I136" s="176"/>
      <c r="J136" s="177">
        <f>ROUND(I136*H136,2)</f>
        <v>0</v>
      </c>
      <c r="K136" s="173" t="s">
        <v>147</v>
      </c>
      <c r="L136" s="38"/>
      <c r="M136" s="178" t="s">
        <v>1</v>
      </c>
      <c r="N136" s="179" t="s">
        <v>42</v>
      </c>
      <c r="O136" s="76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136</v>
      </c>
      <c r="AT136" s="182" t="s">
        <v>131</v>
      </c>
      <c r="AU136" s="182" t="s">
        <v>87</v>
      </c>
      <c r="AY136" s="18" t="s">
        <v>128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85</v>
      </c>
      <c r="BK136" s="183">
        <f>ROUND(I136*H136,2)</f>
        <v>0</v>
      </c>
      <c r="BL136" s="18" t="s">
        <v>136</v>
      </c>
      <c r="BM136" s="182" t="s">
        <v>152</v>
      </c>
    </row>
    <row r="137" spans="1:65" s="2" customFormat="1" ht="24.15" customHeight="1">
      <c r="A137" s="37"/>
      <c r="B137" s="170"/>
      <c r="C137" s="171" t="s">
        <v>136</v>
      </c>
      <c r="D137" s="171" t="s">
        <v>131</v>
      </c>
      <c r="E137" s="172" t="s">
        <v>153</v>
      </c>
      <c r="F137" s="173" t="s">
        <v>154</v>
      </c>
      <c r="G137" s="174" t="s">
        <v>146</v>
      </c>
      <c r="H137" s="175">
        <v>32.018</v>
      </c>
      <c r="I137" s="176"/>
      <c r="J137" s="177">
        <f>ROUND(I137*H137,2)</f>
        <v>0</v>
      </c>
      <c r="K137" s="173" t="s">
        <v>147</v>
      </c>
      <c r="L137" s="38"/>
      <c r="M137" s="178" t="s">
        <v>1</v>
      </c>
      <c r="N137" s="179" t="s">
        <v>42</v>
      </c>
      <c r="O137" s="76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2" t="s">
        <v>136</v>
      </c>
      <c r="AT137" s="182" t="s">
        <v>131</v>
      </c>
      <c r="AU137" s="182" t="s">
        <v>87</v>
      </c>
      <c r="AY137" s="18" t="s">
        <v>128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8" t="s">
        <v>85</v>
      </c>
      <c r="BK137" s="183">
        <f>ROUND(I137*H137,2)</f>
        <v>0</v>
      </c>
      <c r="BL137" s="18" t="s">
        <v>136</v>
      </c>
      <c r="BM137" s="182" t="s">
        <v>155</v>
      </c>
    </row>
    <row r="138" spans="1:65" s="2" customFormat="1" ht="24.15" customHeight="1">
      <c r="A138" s="37"/>
      <c r="B138" s="170"/>
      <c r="C138" s="171" t="s">
        <v>156</v>
      </c>
      <c r="D138" s="171" t="s">
        <v>131</v>
      </c>
      <c r="E138" s="172" t="s">
        <v>157</v>
      </c>
      <c r="F138" s="173" t="s">
        <v>158</v>
      </c>
      <c r="G138" s="174" t="s">
        <v>146</v>
      </c>
      <c r="H138" s="175">
        <v>608.342</v>
      </c>
      <c r="I138" s="176"/>
      <c r="J138" s="177">
        <f>ROUND(I138*H138,2)</f>
        <v>0</v>
      </c>
      <c r="K138" s="173" t="s">
        <v>147</v>
      </c>
      <c r="L138" s="38"/>
      <c r="M138" s="178" t="s">
        <v>1</v>
      </c>
      <c r="N138" s="179" t="s">
        <v>42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136</v>
      </c>
      <c r="AT138" s="182" t="s">
        <v>131</v>
      </c>
      <c r="AU138" s="182" t="s">
        <v>87</v>
      </c>
      <c r="AY138" s="18" t="s">
        <v>128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85</v>
      </c>
      <c r="BK138" s="183">
        <f>ROUND(I138*H138,2)</f>
        <v>0</v>
      </c>
      <c r="BL138" s="18" t="s">
        <v>136</v>
      </c>
      <c r="BM138" s="182" t="s">
        <v>159</v>
      </c>
    </row>
    <row r="139" spans="1:51" s="13" customFormat="1" ht="12">
      <c r="A139" s="13"/>
      <c r="B139" s="189"/>
      <c r="C139" s="13"/>
      <c r="D139" s="184" t="s">
        <v>140</v>
      </c>
      <c r="E139" s="13"/>
      <c r="F139" s="191" t="s">
        <v>160</v>
      </c>
      <c r="G139" s="13"/>
      <c r="H139" s="192">
        <v>608.342</v>
      </c>
      <c r="I139" s="193"/>
      <c r="J139" s="13"/>
      <c r="K139" s="13"/>
      <c r="L139" s="189"/>
      <c r="M139" s="194"/>
      <c r="N139" s="195"/>
      <c r="O139" s="195"/>
      <c r="P139" s="195"/>
      <c r="Q139" s="195"/>
      <c r="R139" s="195"/>
      <c r="S139" s="195"/>
      <c r="T139" s="19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0" t="s">
        <v>140</v>
      </c>
      <c r="AU139" s="190" t="s">
        <v>87</v>
      </c>
      <c r="AV139" s="13" t="s">
        <v>87</v>
      </c>
      <c r="AW139" s="13" t="s">
        <v>3</v>
      </c>
      <c r="AX139" s="13" t="s">
        <v>85</v>
      </c>
      <c r="AY139" s="190" t="s">
        <v>128</v>
      </c>
    </row>
    <row r="140" spans="1:65" s="2" customFormat="1" ht="33" customHeight="1">
      <c r="A140" s="37"/>
      <c r="B140" s="170"/>
      <c r="C140" s="171" t="s">
        <v>161</v>
      </c>
      <c r="D140" s="171" t="s">
        <v>131</v>
      </c>
      <c r="E140" s="172" t="s">
        <v>162</v>
      </c>
      <c r="F140" s="173" t="s">
        <v>163</v>
      </c>
      <c r="G140" s="174" t="s">
        <v>146</v>
      </c>
      <c r="H140" s="175">
        <v>0.64</v>
      </c>
      <c r="I140" s="176"/>
      <c r="J140" s="177">
        <f>ROUND(I140*H140,2)</f>
        <v>0</v>
      </c>
      <c r="K140" s="173" t="s">
        <v>147</v>
      </c>
      <c r="L140" s="38"/>
      <c r="M140" s="178" t="s">
        <v>1</v>
      </c>
      <c r="N140" s="179" t="s">
        <v>42</v>
      </c>
      <c r="O140" s="76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136</v>
      </c>
      <c r="AT140" s="182" t="s">
        <v>131</v>
      </c>
      <c r="AU140" s="182" t="s">
        <v>87</v>
      </c>
      <c r="AY140" s="18" t="s">
        <v>128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8" t="s">
        <v>85</v>
      </c>
      <c r="BK140" s="183">
        <f>ROUND(I140*H140,2)</f>
        <v>0</v>
      </c>
      <c r="BL140" s="18" t="s">
        <v>136</v>
      </c>
      <c r="BM140" s="182" t="s">
        <v>164</v>
      </c>
    </row>
    <row r="141" spans="1:51" s="13" customFormat="1" ht="12">
      <c r="A141" s="13"/>
      <c r="B141" s="189"/>
      <c r="C141" s="13"/>
      <c r="D141" s="184" t="s">
        <v>140</v>
      </c>
      <c r="E141" s="13"/>
      <c r="F141" s="191" t="s">
        <v>165</v>
      </c>
      <c r="G141" s="13"/>
      <c r="H141" s="192">
        <v>0.64</v>
      </c>
      <c r="I141" s="193"/>
      <c r="J141" s="13"/>
      <c r="K141" s="13"/>
      <c r="L141" s="189"/>
      <c r="M141" s="194"/>
      <c r="N141" s="195"/>
      <c r="O141" s="195"/>
      <c r="P141" s="195"/>
      <c r="Q141" s="195"/>
      <c r="R141" s="195"/>
      <c r="S141" s="195"/>
      <c r="T141" s="19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0" t="s">
        <v>140</v>
      </c>
      <c r="AU141" s="190" t="s">
        <v>87</v>
      </c>
      <c r="AV141" s="13" t="s">
        <v>87</v>
      </c>
      <c r="AW141" s="13" t="s">
        <v>3</v>
      </c>
      <c r="AX141" s="13" t="s">
        <v>85</v>
      </c>
      <c r="AY141" s="190" t="s">
        <v>128</v>
      </c>
    </row>
    <row r="142" spans="1:65" s="2" customFormat="1" ht="33" customHeight="1">
      <c r="A142" s="37"/>
      <c r="B142" s="170"/>
      <c r="C142" s="171" t="s">
        <v>166</v>
      </c>
      <c r="D142" s="171" t="s">
        <v>131</v>
      </c>
      <c r="E142" s="172" t="s">
        <v>167</v>
      </c>
      <c r="F142" s="173" t="s">
        <v>168</v>
      </c>
      <c r="G142" s="174" t="s">
        <v>146</v>
      </c>
      <c r="H142" s="175">
        <v>31.378</v>
      </c>
      <c r="I142" s="176"/>
      <c r="J142" s="177">
        <f>ROUND(I142*H142,2)</f>
        <v>0</v>
      </c>
      <c r="K142" s="173" t="s">
        <v>147</v>
      </c>
      <c r="L142" s="38"/>
      <c r="M142" s="178" t="s">
        <v>1</v>
      </c>
      <c r="N142" s="179" t="s">
        <v>42</v>
      </c>
      <c r="O142" s="76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2" t="s">
        <v>136</v>
      </c>
      <c r="AT142" s="182" t="s">
        <v>131</v>
      </c>
      <c r="AU142" s="182" t="s">
        <v>87</v>
      </c>
      <c r="AY142" s="18" t="s">
        <v>128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8" t="s">
        <v>85</v>
      </c>
      <c r="BK142" s="183">
        <f>ROUND(I142*H142,2)</f>
        <v>0</v>
      </c>
      <c r="BL142" s="18" t="s">
        <v>136</v>
      </c>
      <c r="BM142" s="182" t="s">
        <v>169</v>
      </c>
    </row>
    <row r="143" spans="1:51" s="13" customFormat="1" ht="12">
      <c r="A143" s="13"/>
      <c r="B143" s="189"/>
      <c r="C143" s="13"/>
      <c r="D143" s="184" t="s">
        <v>140</v>
      </c>
      <c r="E143" s="13"/>
      <c r="F143" s="191" t="s">
        <v>170</v>
      </c>
      <c r="G143" s="13"/>
      <c r="H143" s="192">
        <v>31.378</v>
      </c>
      <c r="I143" s="193"/>
      <c r="J143" s="13"/>
      <c r="K143" s="13"/>
      <c r="L143" s="189"/>
      <c r="M143" s="194"/>
      <c r="N143" s="195"/>
      <c r="O143" s="195"/>
      <c r="P143" s="195"/>
      <c r="Q143" s="195"/>
      <c r="R143" s="195"/>
      <c r="S143" s="195"/>
      <c r="T143" s="19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0" t="s">
        <v>140</v>
      </c>
      <c r="AU143" s="190" t="s">
        <v>87</v>
      </c>
      <c r="AV143" s="13" t="s">
        <v>87</v>
      </c>
      <c r="AW143" s="13" t="s">
        <v>3</v>
      </c>
      <c r="AX143" s="13" t="s">
        <v>85</v>
      </c>
      <c r="AY143" s="190" t="s">
        <v>128</v>
      </c>
    </row>
    <row r="144" spans="1:63" s="12" customFormat="1" ht="25.9" customHeight="1">
      <c r="A144" s="12"/>
      <c r="B144" s="157"/>
      <c r="C144" s="12"/>
      <c r="D144" s="158" t="s">
        <v>76</v>
      </c>
      <c r="E144" s="159" t="s">
        <v>171</v>
      </c>
      <c r="F144" s="159" t="s">
        <v>172</v>
      </c>
      <c r="G144" s="12"/>
      <c r="H144" s="12"/>
      <c r="I144" s="160"/>
      <c r="J144" s="161">
        <f>BK144</f>
        <v>0</v>
      </c>
      <c r="K144" s="12"/>
      <c r="L144" s="157"/>
      <c r="M144" s="162"/>
      <c r="N144" s="163"/>
      <c r="O144" s="163"/>
      <c r="P144" s="164">
        <f>P145+P205+P213+P256+P279+P301</f>
        <v>0</v>
      </c>
      <c r="Q144" s="163"/>
      <c r="R144" s="164">
        <f>R145+R205+R213+R256+R279+R301</f>
        <v>34.45681138000001</v>
      </c>
      <c r="S144" s="163"/>
      <c r="T144" s="165">
        <f>T145+T205+T213+T256+T279+T301</f>
        <v>32.0182836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8" t="s">
        <v>87</v>
      </c>
      <c r="AT144" s="166" t="s">
        <v>76</v>
      </c>
      <c r="AU144" s="166" t="s">
        <v>77</v>
      </c>
      <c r="AY144" s="158" t="s">
        <v>128</v>
      </c>
      <c r="BK144" s="167">
        <f>BK145+BK205+BK213+BK256+BK279+BK301</f>
        <v>0</v>
      </c>
    </row>
    <row r="145" spans="1:63" s="12" customFormat="1" ht="22.8" customHeight="1">
      <c r="A145" s="12"/>
      <c r="B145" s="157"/>
      <c r="C145" s="12"/>
      <c r="D145" s="158" t="s">
        <v>76</v>
      </c>
      <c r="E145" s="168" t="s">
        <v>173</v>
      </c>
      <c r="F145" s="168" t="s">
        <v>174</v>
      </c>
      <c r="G145" s="12"/>
      <c r="H145" s="12"/>
      <c r="I145" s="160"/>
      <c r="J145" s="169">
        <f>BK145</f>
        <v>0</v>
      </c>
      <c r="K145" s="12"/>
      <c r="L145" s="157"/>
      <c r="M145" s="162"/>
      <c r="N145" s="163"/>
      <c r="O145" s="163"/>
      <c r="P145" s="164">
        <f>SUM(P146:P204)</f>
        <v>0</v>
      </c>
      <c r="Q145" s="163"/>
      <c r="R145" s="164">
        <f>SUM(R146:R204)</f>
        <v>5.666792600000001</v>
      </c>
      <c r="S145" s="163"/>
      <c r="T145" s="165">
        <f>SUM(T146:T204)</f>
        <v>31.2328916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8" t="s">
        <v>87</v>
      </c>
      <c r="AT145" s="166" t="s">
        <v>76</v>
      </c>
      <c r="AU145" s="166" t="s">
        <v>85</v>
      </c>
      <c r="AY145" s="158" t="s">
        <v>128</v>
      </c>
      <c r="BK145" s="167">
        <f>SUM(BK146:BK204)</f>
        <v>0</v>
      </c>
    </row>
    <row r="146" spans="1:65" s="2" customFormat="1" ht="24.15" customHeight="1">
      <c r="A146" s="37"/>
      <c r="B146" s="170"/>
      <c r="C146" s="171" t="s">
        <v>175</v>
      </c>
      <c r="D146" s="171" t="s">
        <v>131</v>
      </c>
      <c r="E146" s="172" t="s">
        <v>176</v>
      </c>
      <c r="F146" s="173" t="s">
        <v>177</v>
      </c>
      <c r="G146" s="174" t="s">
        <v>178</v>
      </c>
      <c r="H146" s="175">
        <v>1862.33</v>
      </c>
      <c r="I146" s="176"/>
      <c r="J146" s="177">
        <f>ROUND(I146*H146,2)</f>
        <v>0</v>
      </c>
      <c r="K146" s="173" t="s">
        <v>147</v>
      </c>
      <c r="L146" s="38"/>
      <c r="M146" s="178" t="s">
        <v>1</v>
      </c>
      <c r="N146" s="179" t="s">
        <v>42</v>
      </c>
      <c r="O146" s="76"/>
      <c r="P146" s="180">
        <f>O146*H146</f>
        <v>0</v>
      </c>
      <c r="Q146" s="180">
        <v>0</v>
      </c>
      <c r="R146" s="180">
        <f>Q146*H146</f>
        <v>0</v>
      </c>
      <c r="S146" s="180">
        <v>0.002</v>
      </c>
      <c r="T146" s="181">
        <f>S146*H146</f>
        <v>3.72466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179</v>
      </c>
      <c r="AT146" s="182" t="s">
        <v>131</v>
      </c>
      <c r="AU146" s="182" t="s">
        <v>87</v>
      </c>
      <c r="AY146" s="18" t="s">
        <v>128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8" t="s">
        <v>85</v>
      </c>
      <c r="BK146" s="183">
        <f>ROUND(I146*H146,2)</f>
        <v>0</v>
      </c>
      <c r="BL146" s="18" t="s">
        <v>179</v>
      </c>
      <c r="BM146" s="182" t="s">
        <v>180</v>
      </c>
    </row>
    <row r="147" spans="1:51" s="13" customFormat="1" ht="12">
      <c r="A147" s="13"/>
      <c r="B147" s="189"/>
      <c r="C147" s="13"/>
      <c r="D147" s="184" t="s">
        <v>140</v>
      </c>
      <c r="E147" s="190" t="s">
        <v>1</v>
      </c>
      <c r="F147" s="191" t="s">
        <v>181</v>
      </c>
      <c r="G147" s="13"/>
      <c r="H147" s="192">
        <v>1862.33</v>
      </c>
      <c r="I147" s="193"/>
      <c r="J147" s="13"/>
      <c r="K147" s="13"/>
      <c r="L147" s="189"/>
      <c r="M147" s="194"/>
      <c r="N147" s="195"/>
      <c r="O147" s="195"/>
      <c r="P147" s="195"/>
      <c r="Q147" s="195"/>
      <c r="R147" s="195"/>
      <c r="S147" s="195"/>
      <c r="T147" s="19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0" t="s">
        <v>140</v>
      </c>
      <c r="AU147" s="190" t="s">
        <v>87</v>
      </c>
      <c r="AV147" s="13" t="s">
        <v>87</v>
      </c>
      <c r="AW147" s="13" t="s">
        <v>32</v>
      </c>
      <c r="AX147" s="13" t="s">
        <v>77</v>
      </c>
      <c r="AY147" s="190" t="s">
        <v>128</v>
      </c>
    </row>
    <row r="148" spans="1:51" s="14" customFormat="1" ht="12">
      <c r="A148" s="14"/>
      <c r="B148" s="197"/>
      <c r="C148" s="14"/>
      <c r="D148" s="184" t="s">
        <v>140</v>
      </c>
      <c r="E148" s="198" t="s">
        <v>1</v>
      </c>
      <c r="F148" s="199" t="s">
        <v>141</v>
      </c>
      <c r="G148" s="14"/>
      <c r="H148" s="200">
        <v>1862.33</v>
      </c>
      <c r="I148" s="201"/>
      <c r="J148" s="14"/>
      <c r="K148" s="14"/>
      <c r="L148" s="197"/>
      <c r="M148" s="202"/>
      <c r="N148" s="203"/>
      <c r="O148" s="203"/>
      <c r="P148" s="203"/>
      <c r="Q148" s="203"/>
      <c r="R148" s="203"/>
      <c r="S148" s="203"/>
      <c r="T148" s="20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98" t="s">
        <v>140</v>
      </c>
      <c r="AU148" s="198" t="s">
        <v>87</v>
      </c>
      <c r="AV148" s="14" t="s">
        <v>136</v>
      </c>
      <c r="AW148" s="14" t="s">
        <v>32</v>
      </c>
      <c r="AX148" s="14" t="s">
        <v>85</v>
      </c>
      <c r="AY148" s="198" t="s">
        <v>128</v>
      </c>
    </row>
    <row r="149" spans="1:65" s="2" customFormat="1" ht="24.15" customHeight="1">
      <c r="A149" s="37"/>
      <c r="B149" s="170"/>
      <c r="C149" s="171" t="s">
        <v>129</v>
      </c>
      <c r="D149" s="171" t="s">
        <v>131</v>
      </c>
      <c r="E149" s="172" t="s">
        <v>182</v>
      </c>
      <c r="F149" s="173" t="s">
        <v>183</v>
      </c>
      <c r="G149" s="174" t="s">
        <v>178</v>
      </c>
      <c r="H149" s="175">
        <v>1862.33</v>
      </c>
      <c r="I149" s="176"/>
      <c r="J149" s="177">
        <f>ROUND(I149*H149,2)</f>
        <v>0</v>
      </c>
      <c r="K149" s="173" t="s">
        <v>147</v>
      </c>
      <c r="L149" s="38"/>
      <c r="M149" s="178" t="s">
        <v>1</v>
      </c>
      <c r="N149" s="179" t="s">
        <v>42</v>
      </c>
      <c r="O149" s="76"/>
      <c r="P149" s="180">
        <f>O149*H149</f>
        <v>0</v>
      </c>
      <c r="Q149" s="180">
        <v>0</v>
      </c>
      <c r="R149" s="180">
        <f>Q149*H149</f>
        <v>0</v>
      </c>
      <c r="S149" s="180">
        <v>0.011</v>
      </c>
      <c r="T149" s="181">
        <f>S149*H149</f>
        <v>20.485629999999997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179</v>
      </c>
      <c r="AT149" s="182" t="s">
        <v>131</v>
      </c>
      <c r="AU149" s="182" t="s">
        <v>87</v>
      </c>
      <c r="AY149" s="18" t="s">
        <v>128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85</v>
      </c>
      <c r="BK149" s="183">
        <f>ROUND(I149*H149,2)</f>
        <v>0</v>
      </c>
      <c r="BL149" s="18" t="s">
        <v>179</v>
      </c>
      <c r="BM149" s="182" t="s">
        <v>184</v>
      </c>
    </row>
    <row r="150" spans="1:51" s="15" customFormat="1" ht="12">
      <c r="A150" s="15"/>
      <c r="B150" s="205"/>
      <c r="C150" s="15"/>
      <c r="D150" s="184" t="s">
        <v>140</v>
      </c>
      <c r="E150" s="206" t="s">
        <v>1</v>
      </c>
      <c r="F150" s="207" t="s">
        <v>185</v>
      </c>
      <c r="G150" s="15"/>
      <c r="H150" s="206" t="s">
        <v>1</v>
      </c>
      <c r="I150" s="208"/>
      <c r="J150" s="15"/>
      <c r="K150" s="15"/>
      <c r="L150" s="205"/>
      <c r="M150" s="209"/>
      <c r="N150" s="210"/>
      <c r="O150" s="210"/>
      <c r="P150" s="210"/>
      <c r="Q150" s="210"/>
      <c r="R150" s="210"/>
      <c r="S150" s="210"/>
      <c r="T150" s="21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06" t="s">
        <v>140</v>
      </c>
      <c r="AU150" s="206" t="s">
        <v>87</v>
      </c>
      <c r="AV150" s="15" t="s">
        <v>85</v>
      </c>
      <c r="AW150" s="15" t="s">
        <v>32</v>
      </c>
      <c r="AX150" s="15" t="s">
        <v>77</v>
      </c>
      <c r="AY150" s="206" t="s">
        <v>128</v>
      </c>
    </row>
    <row r="151" spans="1:51" s="13" customFormat="1" ht="12">
      <c r="A151" s="13"/>
      <c r="B151" s="189"/>
      <c r="C151" s="13"/>
      <c r="D151" s="184" t="s">
        <v>140</v>
      </c>
      <c r="E151" s="190" t="s">
        <v>1</v>
      </c>
      <c r="F151" s="191" t="s">
        <v>186</v>
      </c>
      <c r="G151" s="13"/>
      <c r="H151" s="192">
        <v>1755.65</v>
      </c>
      <c r="I151" s="193"/>
      <c r="J151" s="13"/>
      <c r="K151" s="13"/>
      <c r="L151" s="189"/>
      <c r="M151" s="194"/>
      <c r="N151" s="195"/>
      <c r="O151" s="195"/>
      <c r="P151" s="195"/>
      <c r="Q151" s="195"/>
      <c r="R151" s="195"/>
      <c r="S151" s="195"/>
      <c r="T151" s="19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0" t="s">
        <v>140</v>
      </c>
      <c r="AU151" s="190" t="s">
        <v>87</v>
      </c>
      <c r="AV151" s="13" t="s">
        <v>87</v>
      </c>
      <c r="AW151" s="13" t="s">
        <v>32</v>
      </c>
      <c r="AX151" s="13" t="s">
        <v>77</v>
      </c>
      <c r="AY151" s="190" t="s">
        <v>128</v>
      </c>
    </row>
    <row r="152" spans="1:51" s="13" customFormat="1" ht="12">
      <c r="A152" s="13"/>
      <c r="B152" s="189"/>
      <c r="C152" s="13"/>
      <c r="D152" s="184" t="s">
        <v>140</v>
      </c>
      <c r="E152" s="190" t="s">
        <v>1</v>
      </c>
      <c r="F152" s="191" t="s">
        <v>187</v>
      </c>
      <c r="G152" s="13"/>
      <c r="H152" s="192">
        <v>76.2</v>
      </c>
      <c r="I152" s="193"/>
      <c r="J152" s="13"/>
      <c r="K152" s="13"/>
      <c r="L152" s="189"/>
      <c r="M152" s="194"/>
      <c r="N152" s="195"/>
      <c r="O152" s="195"/>
      <c r="P152" s="195"/>
      <c r="Q152" s="195"/>
      <c r="R152" s="195"/>
      <c r="S152" s="195"/>
      <c r="T152" s="19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0" t="s">
        <v>140</v>
      </c>
      <c r="AU152" s="190" t="s">
        <v>87</v>
      </c>
      <c r="AV152" s="13" t="s">
        <v>87</v>
      </c>
      <c r="AW152" s="13" t="s">
        <v>32</v>
      </c>
      <c r="AX152" s="13" t="s">
        <v>77</v>
      </c>
      <c r="AY152" s="190" t="s">
        <v>128</v>
      </c>
    </row>
    <row r="153" spans="1:51" s="13" customFormat="1" ht="12">
      <c r="A153" s="13"/>
      <c r="B153" s="189"/>
      <c r="C153" s="13"/>
      <c r="D153" s="184" t="s">
        <v>140</v>
      </c>
      <c r="E153" s="190" t="s">
        <v>1</v>
      </c>
      <c r="F153" s="191" t="s">
        <v>188</v>
      </c>
      <c r="G153" s="13"/>
      <c r="H153" s="192">
        <v>30.48</v>
      </c>
      <c r="I153" s="193"/>
      <c r="J153" s="13"/>
      <c r="K153" s="13"/>
      <c r="L153" s="189"/>
      <c r="M153" s="194"/>
      <c r="N153" s="195"/>
      <c r="O153" s="195"/>
      <c r="P153" s="195"/>
      <c r="Q153" s="195"/>
      <c r="R153" s="195"/>
      <c r="S153" s="195"/>
      <c r="T153" s="19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0" t="s">
        <v>140</v>
      </c>
      <c r="AU153" s="190" t="s">
        <v>87</v>
      </c>
      <c r="AV153" s="13" t="s">
        <v>87</v>
      </c>
      <c r="AW153" s="13" t="s">
        <v>32</v>
      </c>
      <c r="AX153" s="13" t="s">
        <v>77</v>
      </c>
      <c r="AY153" s="190" t="s">
        <v>128</v>
      </c>
    </row>
    <row r="154" spans="1:51" s="14" customFormat="1" ht="12">
      <c r="A154" s="14"/>
      <c r="B154" s="197"/>
      <c r="C154" s="14"/>
      <c r="D154" s="184" t="s">
        <v>140</v>
      </c>
      <c r="E154" s="198" t="s">
        <v>1</v>
      </c>
      <c r="F154" s="199" t="s">
        <v>141</v>
      </c>
      <c r="G154" s="14"/>
      <c r="H154" s="200">
        <v>1862.3300000000002</v>
      </c>
      <c r="I154" s="201"/>
      <c r="J154" s="14"/>
      <c r="K154" s="14"/>
      <c r="L154" s="197"/>
      <c r="M154" s="202"/>
      <c r="N154" s="203"/>
      <c r="O154" s="203"/>
      <c r="P154" s="203"/>
      <c r="Q154" s="203"/>
      <c r="R154" s="203"/>
      <c r="S154" s="203"/>
      <c r="T154" s="20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8" t="s">
        <v>140</v>
      </c>
      <c r="AU154" s="198" t="s">
        <v>87</v>
      </c>
      <c r="AV154" s="14" t="s">
        <v>136</v>
      </c>
      <c r="AW154" s="14" t="s">
        <v>32</v>
      </c>
      <c r="AX154" s="14" t="s">
        <v>85</v>
      </c>
      <c r="AY154" s="198" t="s">
        <v>128</v>
      </c>
    </row>
    <row r="155" spans="1:65" s="2" customFormat="1" ht="24.15" customHeight="1">
      <c r="A155" s="37"/>
      <c r="B155" s="170"/>
      <c r="C155" s="171" t="s">
        <v>189</v>
      </c>
      <c r="D155" s="171" t="s">
        <v>131</v>
      </c>
      <c r="E155" s="172" t="s">
        <v>190</v>
      </c>
      <c r="F155" s="173" t="s">
        <v>191</v>
      </c>
      <c r="G155" s="174" t="s">
        <v>192</v>
      </c>
      <c r="H155" s="175">
        <v>95</v>
      </c>
      <c r="I155" s="176"/>
      <c r="J155" s="177">
        <f>ROUND(I155*H155,2)</f>
        <v>0</v>
      </c>
      <c r="K155" s="173" t="s">
        <v>147</v>
      </c>
      <c r="L155" s="38"/>
      <c r="M155" s="178" t="s">
        <v>1</v>
      </c>
      <c r="N155" s="179" t="s">
        <v>42</v>
      </c>
      <c r="O155" s="76"/>
      <c r="P155" s="180">
        <f>O155*H155</f>
        <v>0</v>
      </c>
      <c r="Q155" s="180">
        <v>0.0003</v>
      </c>
      <c r="R155" s="180">
        <f>Q155*H155</f>
        <v>0.028499999999999998</v>
      </c>
      <c r="S155" s="180">
        <v>0</v>
      </c>
      <c r="T155" s="18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2" t="s">
        <v>179</v>
      </c>
      <c r="AT155" s="182" t="s">
        <v>131</v>
      </c>
      <c r="AU155" s="182" t="s">
        <v>87</v>
      </c>
      <c r="AY155" s="18" t="s">
        <v>128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8" t="s">
        <v>85</v>
      </c>
      <c r="BK155" s="183">
        <f>ROUND(I155*H155,2)</f>
        <v>0</v>
      </c>
      <c r="BL155" s="18" t="s">
        <v>179</v>
      </c>
      <c r="BM155" s="182" t="s">
        <v>193</v>
      </c>
    </row>
    <row r="156" spans="1:51" s="15" customFormat="1" ht="12">
      <c r="A156" s="15"/>
      <c r="B156" s="205"/>
      <c r="C156" s="15"/>
      <c r="D156" s="184" t="s">
        <v>140</v>
      </c>
      <c r="E156" s="206" t="s">
        <v>1</v>
      </c>
      <c r="F156" s="207" t="s">
        <v>194</v>
      </c>
      <c r="G156" s="15"/>
      <c r="H156" s="206" t="s">
        <v>1</v>
      </c>
      <c r="I156" s="208"/>
      <c r="J156" s="15"/>
      <c r="K156" s="15"/>
      <c r="L156" s="205"/>
      <c r="M156" s="209"/>
      <c r="N156" s="210"/>
      <c r="O156" s="210"/>
      <c r="P156" s="210"/>
      <c r="Q156" s="210"/>
      <c r="R156" s="210"/>
      <c r="S156" s="210"/>
      <c r="T156" s="21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06" t="s">
        <v>140</v>
      </c>
      <c r="AU156" s="206" t="s">
        <v>87</v>
      </c>
      <c r="AV156" s="15" t="s">
        <v>85</v>
      </c>
      <c r="AW156" s="15" t="s">
        <v>32</v>
      </c>
      <c r="AX156" s="15" t="s">
        <v>77</v>
      </c>
      <c r="AY156" s="206" t="s">
        <v>128</v>
      </c>
    </row>
    <row r="157" spans="1:51" s="13" customFormat="1" ht="12">
      <c r="A157" s="13"/>
      <c r="B157" s="189"/>
      <c r="C157" s="13"/>
      <c r="D157" s="184" t="s">
        <v>140</v>
      </c>
      <c r="E157" s="190" t="s">
        <v>1</v>
      </c>
      <c r="F157" s="191" t="s">
        <v>195</v>
      </c>
      <c r="G157" s="13"/>
      <c r="H157" s="192">
        <v>95</v>
      </c>
      <c r="I157" s="193"/>
      <c r="J157" s="13"/>
      <c r="K157" s="13"/>
      <c r="L157" s="189"/>
      <c r="M157" s="194"/>
      <c r="N157" s="195"/>
      <c r="O157" s="195"/>
      <c r="P157" s="195"/>
      <c r="Q157" s="195"/>
      <c r="R157" s="195"/>
      <c r="S157" s="195"/>
      <c r="T157" s="19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0" t="s">
        <v>140</v>
      </c>
      <c r="AU157" s="190" t="s">
        <v>87</v>
      </c>
      <c r="AV157" s="13" t="s">
        <v>87</v>
      </c>
      <c r="AW157" s="13" t="s">
        <v>32</v>
      </c>
      <c r="AX157" s="13" t="s">
        <v>85</v>
      </c>
      <c r="AY157" s="190" t="s">
        <v>128</v>
      </c>
    </row>
    <row r="158" spans="1:65" s="2" customFormat="1" ht="24.15" customHeight="1">
      <c r="A158" s="37"/>
      <c r="B158" s="170"/>
      <c r="C158" s="171" t="s">
        <v>196</v>
      </c>
      <c r="D158" s="171" t="s">
        <v>131</v>
      </c>
      <c r="E158" s="172" t="s">
        <v>197</v>
      </c>
      <c r="F158" s="173" t="s">
        <v>198</v>
      </c>
      <c r="G158" s="174" t="s">
        <v>192</v>
      </c>
      <c r="H158" s="175">
        <v>47.5</v>
      </c>
      <c r="I158" s="176"/>
      <c r="J158" s="177">
        <f>ROUND(I158*H158,2)</f>
        <v>0</v>
      </c>
      <c r="K158" s="173" t="s">
        <v>135</v>
      </c>
      <c r="L158" s="38"/>
      <c r="M158" s="178" t="s">
        <v>1</v>
      </c>
      <c r="N158" s="179" t="s">
        <v>42</v>
      </c>
      <c r="O158" s="76"/>
      <c r="P158" s="180">
        <f>O158*H158</f>
        <v>0</v>
      </c>
      <c r="Q158" s="180">
        <v>0.0015</v>
      </c>
      <c r="R158" s="180">
        <f>Q158*H158</f>
        <v>0.07125000000000001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179</v>
      </c>
      <c r="AT158" s="182" t="s">
        <v>131</v>
      </c>
      <c r="AU158" s="182" t="s">
        <v>87</v>
      </c>
      <c r="AY158" s="18" t="s">
        <v>128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8" t="s">
        <v>85</v>
      </c>
      <c r="BK158" s="183">
        <f>ROUND(I158*H158,2)</f>
        <v>0</v>
      </c>
      <c r="BL158" s="18" t="s">
        <v>179</v>
      </c>
      <c r="BM158" s="182" t="s">
        <v>199</v>
      </c>
    </row>
    <row r="159" spans="1:51" s="15" customFormat="1" ht="12">
      <c r="A159" s="15"/>
      <c r="B159" s="205"/>
      <c r="C159" s="15"/>
      <c r="D159" s="184" t="s">
        <v>140</v>
      </c>
      <c r="E159" s="206" t="s">
        <v>1</v>
      </c>
      <c r="F159" s="207" t="s">
        <v>200</v>
      </c>
      <c r="G159" s="15"/>
      <c r="H159" s="206" t="s">
        <v>1</v>
      </c>
      <c r="I159" s="208"/>
      <c r="J159" s="15"/>
      <c r="K159" s="15"/>
      <c r="L159" s="205"/>
      <c r="M159" s="209"/>
      <c r="N159" s="210"/>
      <c r="O159" s="210"/>
      <c r="P159" s="210"/>
      <c r="Q159" s="210"/>
      <c r="R159" s="210"/>
      <c r="S159" s="210"/>
      <c r="T159" s="21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06" t="s">
        <v>140</v>
      </c>
      <c r="AU159" s="206" t="s">
        <v>87</v>
      </c>
      <c r="AV159" s="15" t="s">
        <v>85</v>
      </c>
      <c r="AW159" s="15" t="s">
        <v>32</v>
      </c>
      <c r="AX159" s="15" t="s">
        <v>77</v>
      </c>
      <c r="AY159" s="206" t="s">
        <v>128</v>
      </c>
    </row>
    <row r="160" spans="1:51" s="13" customFormat="1" ht="12">
      <c r="A160" s="13"/>
      <c r="B160" s="189"/>
      <c r="C160" s="13"/>
      <c r="D160" s="184" t="s">
        <v>140</v>
      </c>
      <c r="E160" s="190" t="s">
        <v>1</v>
      </c>
      <c r="F160" s="191" t="s">
        <v>201</v>
      </c>
      <c r="G160" s="13"/>
      <c r="H160" s="192">
        <v>47.5</v>
      </c>
      <c r="I160" s="193"/>
      <c r="J160" s="13"/>
      <c r="K160" s="13"/>
      <c r="L160" s="189"/>
      <c r="M160" s="194"/>
      <c r="N160" s="195"/>
      <c r="O160" s="195"/>
      <c r="P160" s="195"/>
      <c r="Q160" s="195"/>
      <c r="R160" s="195"/>
      <c r="S160" s="195"/>
      <c r="T160" s="19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0" t="s">
        <v>140</v>
      </c>
      <c r="AU160" s="190" t="s">
        <v>87</v>
      </c>
      <c r="AV160" s="13" t="s">
        <v>87</v>
      </c>
      <c r="AW160" s="13" t="s">
        <v>32</v>
      </c>
      <c r="AX160" s="13" t="s">
        <v>85</v>
      </c>
      <c r="AY160" s="190" t="s">
        <v>128</v>
      </c>
    </row>
    <row r="161" spans="1:65" s="2" customFormat="1" ht="24.15" customHeight="1">
      <c r="A161" s="37"/>
      <c r="B161" s="170"/>
      <c r="C161" s="171" t="s">
        <v>202</v>
      </c>
      <c r="D161" s="171" t="s">
        <v>131</v>
      </c>
      <c r="E161" s="172" t="s">
        <v>203</v>
      </c>
      <c r="F161" s="173" t="s">
        <v>204</v>
      </c>
      <c r="G161" s="174" t="s">
        <v>178</v>
      </c>
      <c r="H161" s="175">
        <v>1859.13</v>
      </c>
      <c r="I161" s="176"/>
      <c r="J161" s="177">
        <f>ROUND(I161*H161,2)</f>
        <v>0</v>
      </c>
      <c r="K161" s="173" t="s">
        <v>135</v>
      </c>
      <c r="L161" s="38"/>
      <c r="M161" s="178" t="s">
        <v>1</v>
      </c>
      <c r="N161" s="179" t="s">
        <v>42</v>
      </c>
      <c r="O161" s="76"/>
      <c r="P161" s="180">
        <f>O161*H161</f>
        <v>0</v>
      </c>
      <c r="Q161" s="180">
        <v>3E-05</v>
      </c>
      <c r="R161" s="180">
        <f>Q161*H161</f>
        <v>0.0557739</v>
      </c>
      <c r="S161" s="180">
        <v>0</v>
      </c>
      <c r="T161" s="18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2" t="s">
        <v>179</v>
      </c>
      <c r="AT161" s="182" t="s">
        <v>131</v>
      </c>
      <c r="AU161" s="182" t="s">
        <v>87</v>
      </c>
      <c r="AY161" s="18" t="s">
        <v>128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8" t="s">
        <v>85</v>
      </c>
      <c r="BK161" s="183">
        <f>ROUND(I161*H161,2)</f>
        <v>0</v>
      </c>
      <c r="BL161" s="18" t="s">
        <v>179</v>
      </c>
      <c r="BM161" s="182" t="s">
        <v>205</v>
      </c>
    </row>
    <row r="162" spans="1:47" s="2" customFormat="1" ht="12">
      <c r="A162" s="37"/>
      <c r="B162" s="38"/>
      <c r="C162" s="37"/>
      <c r="D162" s="184" t="s">
        <v>138</v>
      </c>
      <c r="E162" s="37"/>
      <c r="F162" s="185" t="s">
        <v>206</v>
      </c>
      <c r="G162" s="37"/>
      <c r="H162" s="37"/>
      <c r="I162" s="186"/>
      <c r="J162" s="37"/>
      <c r="K162" s="37"/>
      <c r="L162" s="38"/>
      <c r="M162" s="187"/>
      <c r="N162" s="188"/>
      <c r="O162" s="76"/>
      <c r="P162" s="76"/>
      <c r="Q162" s="76"/>
      <c r="R162" s="76"/>
      <c r="S162" s="76"/>
      <c r="T162" s="7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8" t="s">
        <v>138</v>
      </c>
      <c r="AU162" s="18" t="s">
        <v>87</v>
      </c>
    </row>
    <row r="163" spans="1:51" s="15" customFormat="1" ht="12">
      <c r="A163" s="15"/>
      <c r="B163" s="205"/>
      <c r="C163" s="15"/>
      <c r="D163" s="184" t="s">
        <v>140</v>
      </c>
      <c r="E163" s="206" t="s">
        <v>1</v>
      </c>
      <c r="F163" s="207" t="s">
        <v>207</v>
      </c>
      <c r="G163" s="15"/>
      <c r="H163" s="206" t="s">
        <v>1</v>
      </c>
      <c r="I163" s="208"/>
      <c r="J163" s="15"/>
      <c r="K163" s="15"/>
      <c r="L163" s="205"/>
      <c r="M163" s="209"/>
      <c r="N163" s="210"/>
      <c r="O163" s="210"/>
      <c r="P163" s="210"/>
      <c r="Q163" s="210"/>
      <c r="R163" s="210"/>
      <c r="S163" s="210"/>
      <c r="T163" s="21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06" t="s">
        <v>140</v>
      </c>
      <c r="AU163" s="206" t="s">
        <v>87</v>
      </c>
      <c r="AV163" s="15" t="s">
        <v>85</v>
      </c>
      <c r="AW163" s="15" t="s">
        <v>32</v>
      </c>
      <c r="AX163" s="15" t="s">
        <v>77</v>
      </c>
      <c r="AY163" s="206" t="s">
        <v>128</v>
      </c>
    </row>
    <row r="164" spans="1:51" s="15" customFormat="1" ht="12">
      <c r="A164" s="15"/>
      <c r="B164" s="205"/>
      <c r="C164" s="15"/>
      <c r="D164" s="184" t="s">
        <v>140</v>
      </c>
      <c r="E164" s="206" t="s">
        <v>1</v>
      </c>
      <c r="F164" s="207" t="s">
        <v>208</v>
      </c>
      <c r="G164" s="15"/>
      <c r="H164" s="206" t="s">
        <v>1</v>
      </c>
      <c r="I164" s="208"/>
      <c r="J164" s="15"/>
      <c r="K164" s="15"/>
      <c r="L164" s="205"/>
      <c r="M164" s="209"/>
      <c r="N164" s="210"/>
      <c r="O164" s="210"/>
      <c r="P164" s="210"/>
      <c r="Q164" s="210"/>
      <c r="R164" s="210"/>
      <c r="S164" s="210"/>
      <c r="T164" s="21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06" t="s">
        <v>140</v>
      </c>
      <c r="AU164" s="206" t="s">
        <v>87</v>
      </c>
      <c r="AV164" s="15" t="s">
        <v>85</v>
      </c>
      <c r="AW164" s="15" t="s">
        <v>32</v>
      </c>
      <c r="AX164" s="15" t="s">
        <v>77</v>
      </c>
      <c r="AY164" s="206" t="s">
        <v>128</v>
      </c>
    </row>
    <row r="165" spans="1:51" s="13" customFormat="1" ht="12">
      <c r="A165" s="13"/>
      <c r="B165" s="189"/>
      <c r="C165" s="13"/>
      <c r="D165" s="184" t="s">
        <v>140</v>
      </c>
      <c r="E165" s="190" t="s">
        <v>1</v>
      </c>
      <c r="F165" s="191" t="s">
        <v>186</v>
      </c>
      <c r="G165" s="13"/>
      <c r="H165" s="192">
        <v>1755.65</v>
      </c>
      <c r="I165" s="193"/>
      <c r="J165" s="13"/>
      <c r="K165" s="13"/>
      <c r="L165" s="189"/>
      <c r="M165" s="194"/>
      <c r="N165" s="195"/>
      <c r="O165" s="195"/>
      <c r="P165" s="195"/>
      <c r="Q165" s="195"/>
      <c r="R165" s="195"/>
      <c r="S165" s="195"/>
      <c r="T165" s="19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0" t="s">
        <v>140</v>
      </c>
      <c r="AU165" s="190" t="s">
        <v>87</v>
      </c>
      <c r="AV165" s="13" t="s">
        <v>87</v>
      </c>
      <c r="AW165" s="13" t="s">
        <v>32</v>
      </c>
      <c r="AX165" s="13" t="s">
        <v>77</v>
      </c>
      <c r="AY165" s="190" t="s">
        <v>128</v>
      </c>
    </row>
    <row r="166" spans="1:51" s="15" customFormat="1" ht="12">
      <c r="A166" s="15"/>
      <c r="B166" s="205"/>
      <c r="C166" s="15"/>
      <c r="D166" s="184" t="s">
        <v>140</v>
      </c>
      <c r="E166" s="206" t="s">
        <v>1</v>
      </c>
      <c r="F166" s="207" t="s">
        <v>209</v>
      </c>
      <c r="G166" s="15"/>
      <c r="H166" s="206" t="s">
        <v>1</v>
      </c>
      <c r="I166" s="208"/>
      <c r="J166" s="15"/>
      <c r="K166" s="15"/>
      <c r="L166" s="205"/>
      <c r="M166" s="209"/>
      <c r="N166" s="210"/>
      <c r="O166" s="210"/>
      <c r="P166" s="210"/>
      <c r="Q166" s="210"/>
      <c r="R166" s="210"/>
      <c r="S166" s="210"/>
      <c r="T166" s="21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06" t="s">
        <v>140</v>
      </c>
      <c r="AU166" s="206" t="s">
        <v>87</v>
      </c>
      <c r="AV166" s="15" t="s">
        <v>85</v>
      </c>
      <c r="AW166" s="15" t="s">
        <v>32</v>
      </c>
      <c r="AX166" s="15" t="s">
        <v>77</v>
      </c>
      <c r="AY166" s="206" t="s">
        <v>128</v>
      </c>
    </row>
    <row r="167" spans="1:51" s="13" customFormat="1" ht="12">
      <c r="A167" s="13"/>
      <c r="B167" s="189"/>
      <c r="C167" s="13"/>
      <c r="D167" s="184" t="s">
        <v>140</v>
      </c>
      <c r="E167" s="190" t="s">
        <v>1</v>
      </c>
      <c r="F167" s="191" t="s">
        <v>210</v>
      </c>
      <c r="G167" s="13"/>
      <c r="H167" s="192">
        <v>73</v>
      </c>
      <c r="I167" s="193"/>
      <c r="J167" s="13"/>
      <c r="K167" s="13"/>
      <c r="L167" s="189"/>
      <c r="M167" s="194"/>
      <c r="N167" s="195"/>
      <c r="O167" s="195"/>
      <c r="P167" s="195"/>
      <c r="Q167" s="195"/>
      <c r="R167" s="195"/>
      <c r="S167" s="195"/>
      <c r="T167" s="19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0" t="s">
        <v>140</v>
      </c>
      <c r="AU167" s="190" t="s">
        <v>87</v>
      </c>
      <c r="AV167" s="13" t="s">
        <v>87</v>
      </c>
      <c r="AW167" s="13" t="s">
        <v>32</v>
      </c>
      <c r="AX167" s="13" t="s">
        <v>77</v>
      </c>
      <c r="AY167" s="190" t="s">
        <v>128</v>
      </c>
    </row>
    <row r="168" spans="1:51" s="15" customFormat="1" ht="12">
      <c r="A168" s="15"/>
      <c r="B168" s="205"/>
      <c r="C168" s="15"/>
      <c r="D168" s="184" t="s">
        <v>140</v>
      </c>
      <c r="E168" s="206" t="s">
        <v>1</v>
      </c>
      <c r="F168" s="207" t="s">
        <v>211</v>
      </c>
      <c r="G168" s="15"/>
      <c r="H168" s="206" t="s">
        <v>1</v>
      </c>
      <c r="I168" s="208"/>
      <c r="J168" s="15"/>
      <c r="K168" s="15"/>
      <c r="L168" s="205"/>
      <c r="M168" s="209"/>
      <c r="N168" s="210"/>
      <c r="O168" s="210"/>
      <c r="P168" s="210"/>
      <c r="Q168" s="210"/>
      <c r="R168" s="210"/>
      <c r="S168" s="210"/>
      <c r="T168" s="211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06" t="s">
        <v>140</v>
      </c>
      <c r="AU168" s="206" t="s">
        <v>87</v>
      </c>
      <c r="AV168" s="15" t="s">
        <v>85</v>
      </c>
      <c r="AW168" s="15" t="s">
        <v>32</v>
      </c>
      <c r="AX168" s="15" t="s">
        <v>77</v>
      </c>
      <c r="AY168" s="206" t="s">
        <v>128</v>
      </c>
    </row>
    <row r="169" spans="1:51" s="13" customFormat="1" ht="12">
      <c r="A169" s="13"/>
      <c r="B169" s="189"/>
      <c r="C169" s="13"/>
      <c r="D169" s="184" t="s">
        <v>140</v>
      </c>
      <c r="E169" s="190" t="s">
        <v>1</v>
      </c>
      <c r="F169" s="191" t="s">
        <v>212</v>
      </c>
      <c r="G169" s="13"/>
      <c r="H169" s="192">
        <v>30.48</v>
      </c>
      <c r="I169" s="193"/>
      <c r="J169" s="13"/>
      <c r="K169" s="13"/>
      <c r="L169" s="189"/>
      <c r="M169" s="194"/>
      <c r="N169" s="195"/>
      <c r="O169" s="195"/>
      <c r="P169" s="195"/>
      <c r="Q169" s="195"/>
      <c r="R169" s="195"/>
      <c r="S169" s="195"/>
      <c r="T169" s="19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0" t="s">
        <v>140</v>
      </c>
      <c r="AU169" s="190" t="s">
        <v>87</v>
      </c>
      <c r="AV169" s="13" t="s">
        <v>87</v>
      </c>
      <c r="AW169" s="13" t="s">
        <v>32</v>
      </c>
      <c r="AX169" s="13" t="s">
        <v>77</v>
      </c>
      <c r="AY169" s="190" t="s">
        <v>128</v>
      </c>
    </row>
    <row r="170" spans="1:51" s="14" customFormat="1" ht="12">
      <c r="A170" s="14"/>
      <c r="B170" s="197"/>
      <c r="C170" s="14"/>
      <c r="D170" s="184" t="s">
        <v>140</v>
      </c>
      <c r="E170" s="198" t="s">
        <v>1</v>
      </c>
      <c r="F170" s="199" t="s">
        <v>141</v>
      </c>
      <c r="G170" s="14"/>
      <c r="H170" s="200">
        <v>1859.13</v>
      </c>
      <c r="I170" s="201"/>
      <c r="J170" s="14"/>
      <c r="K170" s="14"/>
      <c r="L170" s="197"/>
      <c r="M170" s="202"/>
      <c r="N170" s="203"/>
      <c r="O170" s="203"/>
      <c r="P170" s="203"/>
      <c r="Q170" s="203"/>
      <c r="R170" s="203"/>
      <c r="S170" s="203"/>
      <c r="T170" s="20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98" t="s">
        <v>140</v>
      </c>
      <c r="AU170" s="198" t="s">
        <v>87</v>
      </c>
      <c r="AV170" s="14" t="s">
        <v>136</v>
      </c>
      <c r="AW170" s="14" t="s">
        <v>32</v>
      </c>
      <c r="AX170" s="14" t="s">
        <v>85</v>
      </c>
      <c r="AY170" s="198" t="s">
        <v>128</v>
      </c>
    </row>
    <row r="171" spans="1:65" s="2" customFormat="1" ht="24.15" customHeight="1">
      <c r="A171" s="37"/>
      <c r="B171" s="170"/>
      <c r="C171" s="212" t="s">
        <v>213</v>
      </c>
      <c r="D171" s="212" t="s">
        <v>214</v>
      </c>
      <c r="E171" s="213" t="s">
        <v>215</v>
      </c>
      <c r="F171" s="214" t="s">
        <v>216</v>
      </c>
      <c r="G171" s="215" t="s">
        <v>178</v>
      </c>
      <c r="H171" s="216">
        <v>2323.913</v>
      </c>
      <c r="I171" s="217"/>
      <c r="J171" s="218">
        <f>ROUND(I171*H171,2)</f>
        <v>0</v>
      </c>
      <c r="K171" s="214" t="s">
        <v>147</v>
      </c>
      <c r="L171" s="219"/>
      <c r="M171" s="220" t="s">
        <v>1</v>
      </c>
      <c r="N171" s="221" t="s">
        <v>42</v>
      </c>
      <c r="O171" s="76"/>
      <c r="P171" s="180">
        <f>O171*H171</f>
        <v>0</v>
      </c>
      <c r="Q171" s="180">
        <v>0.0019</v>
      </c>
      <c r="R171" s="180">
        <f>Q171*H171</f>
        <v>4.4154347</v>
      </c>
      <c r="S171" s="180">
        <v>0</v>
      </c>
      <c r="T171" s="18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2" t="s">
        <v>217</v>
      </c>
      <c r="AT171" s="182" t="s">
        <v>214</v>
      </c>
      <c r="AU171" s="182" t="s">
        <v>87</v>
      </c>
      <c r="AY171" s="18" t="s">
        <v>128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8" t="s">
        <v>85</v>
      </c>
      <c r="BK171" s="183">
        <f>ROUND(I171*H171,2)</f>
        <v>0</v>
      </c>
      <c r="BL171" s="18" t="s">
        <v>179</v>
      </c>
      <c r="BM171" s="182" t="s">
        <v>218</v>
      </c>
    </row>
    <row r="172" spans="1:51" s="13" customFormat="1" ht="12">
      <c r="A172" s="13"/>
      <c r="B172" s="189"/>
      <c r="C172" s="13"/>
      <c r="D172" s="184" t="s">
        <v>140</v>
      </c>
      <c r="E172" s="190" t="s">
        <v>1</v>
      </c>
      <c r="F172" s="191" t="s">
        <v>219</v>
      </c>
      <c r="G172" s="13"/>
      <c r="H172" s="192">
        <v>2323.913</v>
      </c>
      <c r="I172" s="193"/>
      <c r="J172" s="13"/>
      <c r="K172" s="13"/>
      <c r="L172" s="189"/>
      <c r="M172" s="194"/>
      <c r="N172" s="195"/>
      <c r="O172" s="195"/>
      <c r="P172" s="195"/>
      <c r="Q172" s="195"/>
      <c r="R172" s="195"/>
      <c r="S172" s="195"/>
      <c r="T172" s="19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0" t="s">
        <v>140</v>
      </c>
      <c r="AU172" s="190" t="s">
        <v>87</v>
      </c>
      <c r="AV172" s="13" t="s">
        <v>87</v>
      </c>
      <c r="AW172" s="13" t="s">
        <v>32</v>
      </c>
      <c r="AX172" s="13" t="s">
        <v>85</v>
      </c>
      <c r="AY172" s="190" t="s">
        <v>128</v>
      </c>
    </row>
    <row r="173" spans="1:65" s="2" customFormat="1" ht="21.75" customHeight="1">
      <c r="A173" s="37"/>
      <c r="B173" s="170"/>
      <c r="C173" s="171" t="s">
        <v>220</v>
      </c>
      <c r="D173" s="171" t="s">
        <v>131</v>
      </c>
      <c r="E173" s="172" t="s">
        <v>221</v>
      </c>
      <c r="F173" s="173" t="s">
        <v>222</v>
      </c>
      <c r="G173" s="174" t="s">
        <v>178</v>
      </c>
      <c r="H173" s="175">
        <v>2194.563</v>
      </c>
      <c r="I173" s="176"/>
      <c r="J173" s="177">
        <f>ROUND(I173*H173,2)</f>
        <v>0</v>
      </c>
      <c r="K173" s="173" t="s">
        <v>147</v>
      </c>
      <c r="L173" s="38"/>
      <c r="M173" s="178" t="s">
        <v>1</v>
      </c>
      <c r="N173" s="179" t="s">
        <v>42</v>
      </c>
      <c r="O173" s="76"/>
      <c r="P173" s="180">
        <f>O173*H173</f>
        <v>0</v>
      </c>
      <c r="Q173" s="180">
        <v>0</v>
      </c>
      <c r="R173" s="180">
        <f>Q173*H173</f>
        <v>0</v>
      </c>
      <c r="S173" s="180">
        <v>0.0032</v>
      </c>
      <c r="T173" s="181">
        <f>S173*H173</f>
        <v>7.022601600000001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2" t="s">
        <v>179</v>
      </c>
      <c r="AT173" s="182" t="s">
        <v>131</v>
      </c>
      <c r="AU173" s="182" t="s">
        <v>87</v>
      </c>
      <c r="AY173" s="18" t="s">
        <v>128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8" t="s">
        <v>85</v>
      </c>
      <c r="BK173" s="183">
        <f>ROUND(I173*H173,2)</f>
        <v>0</v>
      </c>
      <c r="BL173" s="18" t="s">
        <v>179</v>
      </c>
      <c r="BM173" s="182" t="s">
        <v>223</v>
      </c>
    </row>
    <row r="174" spans="1:51" s="15" customFormat="1" ht="12">
      <c r="A174" s="15"/>
      <c r="B174" s="205"/>
      <c r="C174" s="15"/>
      <c r="D174" s="184" t="s">
        <v>140</v>
      </c>
      <c r="E174" s="206" t="s">
        <v>1</v>
      </c>
      <c r="F174" s="207" t="s">
        <v>224</v>
      </c>
      <c r="G174" s="15"/>
      <c r="H174" s="206" t="s">
        <v>1</v>
      </c>
      <c r="I174" s="208"/>
      <c r="J174" s="15"/>
      <c r="K174" s="15"/>
      <c r="L174" s="205"/>
      <c r="M174" s="209"/>
      <c r="N174" s="210"/>
      <c r="O174" s="210"/>
      <c r="P174" s="210"/>
      <c r="Q174" s="210"/>
      <c r="R174" s="210"/>
      <c r="S174" s="210"/>
      <c r="T174" s="21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06" t="s">
        <v>140</v>
      </c>
      <c r="AU174" s="206" t="s">
        <v>87</v>
      </c>
      <c r="AV174" s="15" t="s">
        <v>85</v>
      </c>
      <c r="AW174" s="15" t="s">
        <v>32</v>
      </c>
      <c r="AX174" s="15" t="s">
        <v>77</v>
      </c>
      <c r="AY174" s="206" t="s">
        <v>128</v>
      </c>
    </row>
    <row r="175" spans="1:51" s="15" customFormat="1" ht="12">
      <c r="A175" s="15"/>
      <c r="B175" s="205"/>
      <c r="C175" s="15"/>
      <c r="D175" s="184" t="s">
        <v>140</v>
      </c>
      <c r="E175" s="206" t="s">
        <v>1</v>
      </c>
      <c r="F175" s="207" t="s">
        <v>225</v>
      </c>
      <c r="G175" s="15"/>
      <c r="H175" s="206" t="s">
        <v>1</v>
      </c>
      <c r="I175" s="208"/>
      <c r="J175" s="15"/>
      <c r="K175" s="15"/>
      <c r="L175" s="205"/>
      <c r="M175" s="209"/>
      <c r="N175" s="210"/>
      <c r="O175" s="210"/>
      <c r="P175" s="210"/>
      <c r="Q175" s="210"/>
      <c r="R175" s="210"/>
      <c r="S175" s="210"/>
      <c r="T175" s="21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06" t="s">
        <v>140</v>
      </c>
      <c r="AU175" s="206" t="s">
        <v>87</v>
      </c>
      <c r="AV175" s="15" t="s">
        <v>85</v>
      </c>
      <c r="AW175" s="15" t="s">
        <v>32</v>
      </c>
      <c r="AX175" s="15" t="s">
        <v>77</v>
      </c>
      <c r="AY175" s="206" t="s">
        <v>128</v>
      </c>
    </row>
    <row r="176" spans="1:51" s="13" customFormat="1" ht="12">
      <c r="A176" s="13"/>
      <c r="B176" s="189"/>
      <c r="C176" s="13"/>
      <c r="D176" s="184" t="s">
        <v>140</v>
      </c>
      <c r="E176" s="190" t="s">
        <v>1</v>
      </c>
      <c r="F176" s="191" t="s">
        <v>186</v>
      </c>
      <c r="G176" s="13"/>
      <c r="H176" s="192">
        <v>1755.65</v>
      </c>
      <c r="I176" s="193"/>
      <c r="J176" s="13"/>
      <c r="K176" s="13"/>
      <c r="L176" s="189"/>
      <c r="M176" s="194"/>
      <c r="N176" s="195"/>
      <c r="O176" s="195"/>
      <c r="P176" s="195"/>
      <c r="Q176" s="195"/>
      <c r="R176" s="195"/>
      <c r="S176" s="195"/>
      <c r="T176" s="19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0" t="s">
        <v>140</v>
      </c>
      <c r="AU176" s="190" t="s">
        <v>87</v>
      </c>
      <c r="AV176" s="13" t="s">
        <v>87</v>
      </c>
      <c r="AW176" s="13" t="s">
        <v>32</v>
      </c>
      <c r="AX176" s="13" t="s">
        <v>77</v>
      </c>
      <c r="AY176" s="190" t="s">
        <v>128</v>
      </c>
    </row>
    <row r="177" spans="1:51" s="15" customFormat="1" ht="12">
      <c r="A177" s="15"/>
      <c r="B177" s="205"/>
      <c r="C177" s="15"/>
      <c r="D177" s="184" t="s">
        <v>140</v>
      </c>
      <c r="E177" s="206" t="s">
        <v>1</v>
      </c>
      <c r="F177" s="207" t="s">
        <v>226</v>
      </c>
      <c r="G177" s="15"/>
      <c r="H177" s="206" t="s">
        <v>1</v>
      </c>
      <c r="I177" s="208"/>
      <c r="J177" s="15"/>
      <c r="K177" s="15"/>
      <c r="L177" s="205"/>
      <c r="M177" s="209"/>
      <c r="N177" s="210"/>
      <c r="O177" s="210"/>
      <c r="P177" s="210"/>
      <c r="Q177" s="210"/>
      <c r="R177" s="210"/>
      <c r="S177" s="210"/>
      <c r="T177" s="21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06" t="s">
        <v>140</v>
      </c>
      <c r="AU177" s="206" t="s">
        <v>87</v>
      </c>
      <c r="AV177" s="15" t="s">
        <v>85</v>
      </c>
      <c r="AW177" s="15" t="s">
        <v>32</v>
      </c>
      <c r="AX177" s="15" t="s">
        <v>77</v>
      </c>
      <c r="AY177" s="206" t="s">
        <v>128</v>
      </c>
    </row>
    <row r="178" spans="1:51" s="13" customFormat="1" ht="12">
      <c r="A178" s="13"/>
      <c r="B178" s="189"/>
      <c r="C178" s="13"/>
      <c r="D178" s="184" t="s">
        <v>140</v>
      </c>
      <c r="E178" s="190" t="s">
        <v>1</v>
      </c>
      <c r="F178" s="191" t="s">
        <v>227</v>
      </c>
      <c r="G178" s="13"/>
      <c r="H178" s="192">
        <v>438.913</v>
      </c>
      <c r="I178" s="193"/>
      <c r="J178" s="13"/>
      <c r="K178" s="13"/>
      <c r="L178" s="189"/>
      <c r="M178" s="194"/>
      <c r="N178" s="195"/>
      <c r="O178" s="195"/>
      <c r="P178" s="195"/>
      <c r="Q178" s="195"/>
      <c r="R178" s="195"/>
      <c r="S178" s="195"/>
      <c r="T178" s="19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0" t="s">
        <v>140</v>
      </c>
      <c r="AU178" s="190" t="s">
        <v>87</v>
      </c>
      <c r="AV178" s="13" t="s">
        <v>87</v>
      </c>
      <c r="AW178" s="13" t="s">
        <v>32</v>
      </c>
      <c r="AX178" s="13" t="s">
        <v>77</v>
      </c>
      <c r="AY178" s="190" t="s">
        <v>128</v>
      </c>
    </row>
    <row r="179" spans="1:51" s="14" customFormat="1" ht="12">
      <c r="A179" s="14"/>
      <c r="B179" s="197"/>
      <c r="C179" s="14"/>
      <c r="D179" s="184" t="s">
        <v>140</v>
      </c>
      <c r="E179" s="198" t="s">
        <v>1</v>
      </c>
      <c r="F179" s="199" t="s">
        <v>141</v>
      </c>
      <c r="G179" s="14"/>
      <c r="H179" s="200">
        <v>2194.563</v>
      </c>
      <c r="I179" s="201"/>
      <c r="J179" s="14"/>
      <c r="K179" s="14"/>
      <c r="L179" s="197"/>
      <c r="M179" s="202"/>
      <c r="N179" s="203"/>
      <c r="O179" s="203"/>
      <c r="P179" s="203"/>
      <c r="Q179" s="203"/>
      <c r="R179" s="203"/>
      <c r="S179" s="203"/>
      <c r="T179" s="20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8" t="s">
        <v>140</v>
      </c>
      <c r="AU179" s="198" t="s">
        <v>87</v>
      </c>
      <c r="AV179" s="14" t="s">
        <v>136</v>
      </c>
      <c r="AW179" s="14" t="s">
        <v>32</v>
      </c>
      <c r="AX179" s="14" t="s">
        <v>85</v>
      </c>
      <c r="AY179" s="198" t="s">
        <v>128</v>
      </c>
    </row>
    <row r="180" spans="1:65" s="2" customFormat="1" ht="37.8" customHeight="1">
      <c r="A180" s="37"/>
      <c r="B180" s="170"/>
      <c r="C180" s="171" t="s">
        <v>8</v>
      </c>
      <c r="D180" s="171" t="s">
        <v>131</v>
      </c>
      <c r="E180" s="172" t="s">
        <v>228</v>
      </c>
      <c r="F180" s="173" t="s">
        <v>229</v>
      </c>
      <c r="G180" s="174" t="s">
        <v>192</v>
      </c>
      <c r="H180" s="175">
        <v>76.2</v>
      </c>
      <c r="I180" s="176"/>
      <c r="J180" s="177">
        <f>ROUND(I180*H180,2)</f>
        <v>0</v>
      </c>
      <c r="K180" s="173" t="s">
        <v>147</v>
      </c>
      <c r="L180" s="38"/>
      <c r="M180" s="178" t="s">
        <v>1</v>
      </c>
      <c r="N180" s="179" t="s">
        <v>42</v>
      </c>
      <c r="O180" s="76"/>
      <c r="P180" s="180">
        <f>O180*H180</f>
        <v>0</v>
      </c>
      <c r="Q180" s="180">
        <v>0.0006</v>
      </c>
      <c r="R180" s="180">
        <f>Q180*H180</f>
        <v>0.04572</v>
      </c>
      <c r="S180" s="180">
        <v>0</v>
      </c>
      <c r="T180" s="18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2" t="s">
        <v>179</v>
      </c>
      <c r="AT180" s="182" t="s">
        <v>131</v>
      </c>
      <c r="AU180" s="182" t="s">
        <v>87</v>
      </c>
      <c r="AY180" s="18" t="s">
        <v>128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8" t="s">
        <v>85</v>
      </c>
      <c r="BK180" s="183">
        <f>ROUND(I180*H180,2)</f>
        <v>0</v>
      </c>
      <c r="BL180" s="18" t="s">
        <v>179</v>
      </c>
      <c r="BM180" s="182" t="s">
        <v>230</v>
      </c>
    </row>
    <row r="181" spans="1:51" s="15" customFormat="1" ht="12">
      <c r="A181" s="15"/>
      <c r="B181" s="205"/>
      <c r="C181" s="15"/>
      <c r="D181" s="184" t="s">
        <v>140</v>
      </c>
      <c r="E181" s="206" t="s">
        <v>1</v>
      </c>
      <c r="F181" s="207" t="s">
        <v>194</v>
      </c>
      <c r="G181" s="15"/>
      <c r="H181" s="206" t="s">
        <v>1</v>
      </c>
      <c r="I181" s="208"/>
      <c r="J181" s="15"/>
      <c r="K181" s="15"/>
      <c r="L181" s="205"/>
      <c r="M181" s="209"/>
      <c r="N181" s="210"/>
      <c r="O181" s="210"/>
      <c r="P181" s="210"/>
      <c r="Q181" s="210"/>
      <c r="R181" s="210"/>
      <c r="S181" s="210"/>
      <c r="T181" s="21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06" t="s">
        <v>140</v>
      </c>
      <c r="AU181" s="206" t="s">
        <v>87</v>
      </c>
      <c r="AV181" s="15" t="s">
        <v>85</v>
      </c>
      <c r="AW181" s="15" t="s">
        <v>32</v>
      </c>
      <c r="AX181" s="15" t="s">
        <v>77</v>
      </c>
      <c r="AY181" s="206" t="s">
        <v>128</v>
      </c>
    </row>
    <row r="182" spans="1:51" s="13" customFormat="1" ht="12">
      <c r="A182" s="13"/>
      <c r="B182" s="189"/>
      <c r="C182" s="13"/>
      <c r="D182" s="184" t="s">
        <v>140</v>
      </c>
      <c r="E182" s="190" t="s">
        <v>1</v>
      </c>
      <c r="F182" s="191" t="s">
        <v>231</v>
      </c>
      <c r="G182" s="13"/>
      <c r="H182" s="192">
        <v>76.2</v>
      </c>
      <c r="I182" s="193"/>
      <c r="J182" s="13"/>
      <c r="K182" s="13"/>
      <c r="L182" s="189"/>
      <c r="M182" s="194"/>
      <c r="N182" s="195"/>
      <c r="O182" s="195"/>
      <c r="P182" s="195"/>
      <c r="Q182" s="195"/>
      <c r="R182" s="195"/>
      <c r="S182" s="195"/>
      <c r="T182" s="19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0" t="s">
        <v>140</v>
      </c>
      <c r="AU182" s="190" t="s">
        <v>87</v>
      </c>
      <c r="AV182" s="13" t="s">
        <v>87</v>
      </c>
      <c r="AW182" s="13" t="s">
        <v>32</v>
      </c>
      <c r="AX182" s="13" t="s">
        <v>85</v>
      </c>
      <c r="AY182" s="190" t="s">
        <v>128</v>
      </c>
    </row>
    <row r="183" spans="1:65" s="2" customFormat="1" ht="37.8" customHeight="1">
      <c r="A183" s="37"/>
      <c r="B183" s="170"/>
      <c r="C183" s="171" t="s">
        <v>179</v>
      </c>
      <c r="D183" s="171" t="s">
        <v>131</v>
      </c>
      <c r="E183" s="172" t="s">
        <v>232</v>
      </c>
      <c r="F183" s="173" t="s">
        <v>233</v>
      </c>
      <c r="G183" s="174" t="s">
        <v>192</v>
      </c>
      <c r="H183" s="175">
        <v>76.2</v>
      </c>
      <c r="I183" s="176"/>
      <c r="J183" s="177">
        <f>ROUND(I183*H183,2)</f>
        <v>0</v>
      </c>
      <c r="K183" s="173" t="s">
        <v>147</v>
      </c>
      <c r="L183" s="38"/>
      <c r="M183" s="178" t="s">
        <v>1</v>
      </c>
      <c r="N183" s="179" t="s">
        <v>42</v>
      </c>
      <c r="O183" s="76"/>
      <c r="P183" s="180">
        <f>O183*H183</f>
        <v>0</v>
      </c>
      <c r="Q183" s="180">
        <v>0.0006</v>
      </c>
      <c r="R183" s="180">
        <f>Q183*H183</f>
        <v>0.04572</v>
      </c>
      <c r="S183" s="180">
        <v>0</v>
      </c>
      <c r="T183" s="18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2" t="s">
        <v>179</v>
      </c>
      <c r="AT183" s="182" t="s">
        <v>131</v>
      </c>
      <c r="AU183" s="182" t="s">
        <v>87</v>
      </c>
      <c r="AY183" s="18" t="s">
        <v>128</v>
      </c>
      <c r="BE183" s="183">
        <f>IF(N183="základní",J183,0)</f>
        <v>0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18" t="s">
        <v>85</v>
      </c>
      <c r="BK183" s="183">
        <f>ROUND(I183*H183,2)</f>
        <v>0</v>
      </c>
      <c r="BL183" s="18" t="s">
        <v>179</v>
      </c>
      <c r="BM183" s="182" t="s">
        <v>234</v>
      </c>
    </row>
    <row r="184" spans="1:51" s="15" customFormat="1" ht="12">
      <c r="A184" s="15"/>
      <c r="B184" s="205"/>
      <c r="C184" s="15"/>
      <c r="D184" s="184" t="s">
        <v>140</v>
      </c>
      <c r="E184" s="206" t="s">
        <v>1</v>
      </c>
      <c r="F184" s="207" t="s">
        <v>194</v>
      </c>
      <c r="G184" s="15"/>
      <c r="H184" s="206" t="s">
        <v>1</v>
      </c>
      <c r="I184" s="208"/>
      <c r="J184" s="15"/>
      <c r="K184" s="15"/>
      <c r="L184" s="205"/>
      <c r="M184" s="209"/>
      <c r="N184" s="210"/>
      <c r="O184" s="210"/>
      <c r="P184" s="210"/>
      <c r="Q184" s="210"/>
      <c r="R184" s="210"/>
      <c r="S184" s="210"/>
      <c r="T184" s="21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06" t="s">
        <v>140</v>
      </c>
      <c r="AU184" s="206" t="s">
        <v>87</v>
      </c>
      <c r="AV184" s="15" t="s">
        <v>85</v>
      </c>
      <c r="AW184" s="15" t="s">
        <v>32</v>
      </c>
      <c r="AX184" s="15" t="s">
        <v>77</v>
      </c>
      <c r="AY184" s="206" t="s">
        <v>128</v>
      </c>
    </row>
    <row r="185" spans="1:51" s="13" customFormat="1" ht="12">
      <c r="A185" s="13"/>
      <c r="B185" s="189"/>
      <c r="C185" s="13"/>
      <c r="D185" s="184" t="s">
        <v>140</v>
      </c>
      <c r="E185" s="190" t="s">
        <v>1</v>
      </c>
      <c r="F185" s="191" t="s">
        <v>231</v>
      </c>
      <c r="G185" s="13"/>
      <c r="H185" s="192">
        <v>76.2</v>
      </c>
      <c r="I185" s="193"/>
      <c r="J185" s="13"/>
      <c r="K185" s="13"/>
      <c r="L185" s="189"/>
      <c r="M185" s="194"/>
      <c r="N185" s="195"/>
      <c r="O185" s="195"/>
      <c r="P185" s="195"/>
      <c r="Q185" s="195"/>
      <c r="R185" s="195"/>
      <c r="S185" s="195"/>
      <c r="T185" s="19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0" t="s">
        <v>140</v>
      </c>
      <c r="AU185" s="190" t="s">
        <v>87</v>
      </c>
      <c r="AV185" s="13" t="s">
        <v>87</v>
      </c>
      <c r="AW185" s="13" t="s">
        <v>32</v>
      </c>
      <c r="AX185" s="13" t="s">
        <v>85</v>
      </c>
      <c r="AY185" s="190" t="s">
        <v>128</v>
      </c>
    </row>
    <row r="186" spans="1:65" s="2" customFormat="1" ht="33" customHeight="1">
      <c r="A186" s="37"/>
      <c r="B186" s="170"/>
      <c r="C186" s="171" t="s">
        <v>235</v>
      </c>
      <c r="D186" s="171" t="s">
        <v>131</v>
      </c>
      <c r="E186" s="172" t="s">
        <v>236</v>
      </c>
      <c r="F186" s="173" t="s">
        <v>237</v>
      </c>
      <c r="G186" s="174" t="s">
        <v>178</v>
      </c>
      <c r="H186" s="175">
        <v>63.305</v>
      </c>
      <c r="I186" s="176"/>
      <c r="J186" s="177">
        <f>ROUND(I186*H186,2)</f>
        <v>0</v>
      </c>
      <c r="K186" s="173" t="s">
        <v>147</v>
      </c>
      <c r="L186" s="38"/>
      <c r="M186" s="178" t="s">
        <v>1</v>
      </c>
      <c r="N186" s="179" t="s">
        <v>42</v>
      </c>
      <c r="O186" s="76"/>
      <c r="P186" s="180">
        <f>O186*H186</f>
        <v>0</v>
      </c>
      <c r="Q186" s="180">
        <v>0.0108</v>
      </c>
      <c r="R186" s="180">
        <f>Q186*H186</f>
        <v>0.683694</v>
      </c>
      <c r="S186" s="180">
        <v>0</v>
      </c>
      <c r="T186" s="18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2" t="s">
        <v>179</v>
      </c>
      <c r="AT186" s="182" t="s">
        <v>131</v>
      </c>
      <c r="AU186" s="182" t="s">
        <v>87</v>
      </c>
      <c r="AY186" s="18" t="s">
        <v>128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8" t="s">
        <v>85</v>
      </c>
      <c r="BK186" s="183">
        <f>ROUND(I186*H186,2)</f>
        <v>0</v>
      </c>
      <c r="BL186" s="18" t="s">
        <v>179</v>
      </c>
      <c r="BM186" s="182" t="s">
        <v>238</v>
      </c>
    </row>
    <row r="187" spans="1:51" s="15" customFormat="1" ht="12">
      <c r="A187" s="15"/>
      <c r="B187" s="205"/>
      <c r="C187" s="15"/>
      <c r="D187" s="184" t="s">
        <v>140</v>
      </c>
      <c r="E187" s="206" t="s">
        <v>1</v>
      </c>
      <c r="F187" s="207" t="s">
        <v>239</v>
      </c>
      <c r="G187" s="15"/>
      <c r="H187" s="206" t="s">
        <v>1</v>
      </c>
      <c r="I187" s="208"/>
      <c r="J187" s="15"/>
      <c r="K187" s="15"/>
      <c r="L187" s="205"/>
      <c r="M187" s="209"/>
      <c r="N187" s="210"/>
      <c r="O187" s="210"/>
      <c r="P187" s="210"/>
      <c r="Q187" s="210"/>
      <c r="R187" s="210"/>
      <c r="S187" s="210"/>
      <c r="T187" s="21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06" t="s">
        <v>140</v>
      </c>
      <c r="AU187" s="206" t="s">
        <v>87</v>
      </c>
      <c r="AV187" s="15" t="s">
        <v>85</v>
      </c>
      <c r="AW187" s="15" t="s">
        <v>32</v>
      </c>
      <c r="AX187" s="15" t="s">
        <v>77</v>
      </c>
      <c r="AY187" s="206" t="s">
        <v>128</v>
      </c>
    </row>
    <row r="188" spans="1:51" s="13" customFormat="1" ht="12">
      <c r="A188" s="13"/>
      <c r="B188" s="189"/>
      <c r="C188" s="13"/>
      <c r="D188" s="184" t="s">
        <v>140</v>
      </c>
      <c r="E188" s="190" t="s">
        <v>1</v>
      </c>
      <c r="F188" s="191" t="s">
        <v>240</v>
      </c>
      <c r="G188" s="13"/>
      <c r="H188" s="192">
        <v>22.266</v>
      </c>
      <c r="I188" s="193"/>
      <c r="J188" s="13"/>
      <c r="K188" s="13"/>
      <c r="L188" s="189"/>
      <c r="M188" s="194"/>
      <c r="N188" s="195"/>
      <c r="O188" s="195"/>
      <c r="P188" s="195"/>
      <c r="Q188" s="195"/>
      <c r="R188" s="195"/>
      <c r="S188" s="195"/>
      <c r="T188" s="19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0" t="s">
        <v>140</v>
      </c>
      <c r="AU188" s="190" t="s">
        <v>87</v>
      </c>
      <c r="AV188" s="13" t="s">
        <v>87</v>
      </c>
      <c r="AW188" s="13" t="s">
        <v>32</v>
      </c>
      <c r="AX188" s="13" t="s">
        <v>77</v>
      </c>
      <c r="AY188" s="190" t="s">
        <v>128</v>
      </c>
    </row>
    <row r="189" spans="1:51" s="15" customFormat="1" ht="12">
      <c r="A189" s="15"/>
      <c r="B189" s="205"/>
      <c r="C189" s="15"/>
      <c r="D189" s="184" t="s">
        <v>140</v>
      </c>
      <c r="E189" s="206" t="s">
        <v>1</v>
      </c>
      <c r="F189" s="207" t="s">
        <v>241</v>
      </c>
      <c r="G189" s="15"/>
      <c r="H189" s="206" t="s">
        <v>1</v>
      </c>
      <c r="I189" s="208"/>
      <c r="J189" s="15"/>
      <c r="K189" s="15"/>
      <c r="L189" s="205"/>
      <c r="M189" s="209"/>
      <c r="N189" s="210"/>
      <c r="O189" s="210"/>
      <c r="P189" s="210"/>
      <c r="Q189" s="210"/>
      <c r="R189" s="210"/>
      <c r="S189" s="210"/>
      <c r="T189" s="211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06" t="s">
        <v>140</v>
      </c>
      <c r="AU189" s="206" t="s">
        <v>87</v>
      </c>
      <c r="AV189" s="15" t="s">
        <v>85</v>
      </c>
      <c r="AW189" s="15" t="s">
        <v>32</v>
      </c>
      <c r="AX189" s="15" t="s">
        <v>77</v>
      </c>
      <c r="AY189" s="206" t="s">
        <v>128</v>
      </c>
    </row>
    <row r="190" spans="1:51" s="13" customFormat="1" ht="12">
      <c r="A190" s="13"/>
      <c r="B190" s="189"/>
      <c r="C190" s="13"/>
      <c r="D190" s="184" t="s">
        <v>140</v>
      </c>
      <c r="E190" s="190" t="s">
        <v>1</v>
      </c>
      <c r="F190" s="191" t="s">
        <v>242</v>
      </c>
      <c r="G190" s="13"/>
      <c r="H190" s="192">
        <v>17.526</v>
      </c>
      <c r="I190" s="193"/>
      <c r="J190" s="13"/>
      <c r="K190" s="13"/>
      <c r="L190" s="189"/>
      <c r="M190" s="194"/>
      <c r="N190" s="195"/>
      <c r="O190" s="195"/>
      <c r="P190" s="195"/>
      <c r="Q190" s="195"/>
      <c r="R190" s="195"/>
      <c r="S190" s="195"/>
      <c r="T190" s="19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0" t="s">
        <v>140</v>
      </c>
      <c r="AU190" s="190" t="s">
        <v>87</v>
      </c>
      <c r="AV190" s="13" t="s">
        <v>87</v>
      </c>
      <c r="AW190" s="13" t="s">
        <v>32</v>
      </c>
      <c r="AX190" s="13" t="s">
        <v>77</v>
      </c>
      <c r="AY190" s="190" t="s">
        <v>128</v>
      </c>
    </row>
    <row r="191" spans="1:51" s="13" customFormat="1" ht="12">
      <c r="A191" s="13"/>
      <c r="B191" s="189"/>
      <c r="C191" s="13"/>
      <c r="D191" s="184" t="s">
        <v>140</v>
      </c>
      <c r="E191" s="190" t="s">
        <v>1</v>
      </c>
      <c r="F191" s="191" t="s">
        <v>243</v>
      </c>
      <c r="G191" s="13"/>
      <c r="H191" s="192">
        <v>23.513</v>
      </c>
      <c r="I191" s="193"/>
      <c r="J191" s="13"/>
      <c r="K191" s="13"/>
      <c r="L191" s="189"/>
      <c r="M191" s="194"/>
      <c r="N191" s="195"/>
      <c r="O191" s="195"/>
      <c r="P191" s="195"/>
      <c r="Q191" s="195"/>
      <c r="R191" s="195"/>
      <c r="S191" s="195"/>
      <c r="T191" s="19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0" t="s">
        <v>140</v>
      </c>
      <c r="AU191" s="190" t="s">
        <v>87</v>
      </c>
      <c r="AV191" s="13" t="s">
        <v>87</v>
      </c>
      <c r="AW191" s="13" t="s">
        <v>32</v>
      </c>
      <c r="AX191" s="13" t="s">
        <v>77</v>
      </c>
      <c r="AY191" s="190" t="s">
        <v>128</v>
      </c>
    </row>
    <row r="192" spans="1:51" s="14" customFormat="1" ht="12">
      <c r="A192" s="14"/>
      <c r="B192" s="197"/>
      <c r="C192" s="14"/>
      <c r="D192" s="184" t="s">
        <v>140</v>
      </c>
      <c r="E192" s="198" t="s">
        <v>1</v>
      </c>
      <c r="F192" s="199" t="s">
        <v>141</v>
      </c>
      <c r="G192" s="14"/>
      <c r="H192" s="200">
        <v>63.30500000000001</v>
      </c>
      <c r="I192" s="201"/>
      <c r="J192" s="14"/>
      <c r="K192" s="14"/>
      <c r="L192" s="197"/>
      <c r="M192" s="202"/>
      <c r="N192" s="203"/>
      <c r="O192" s="203"/>
      <c r="P192" s="203"/>
      <c r="Q192" s="203"/>
      <c r="R192" s="203"/>
      <c r="S192" s="203"/>
      <c r="T192" s="20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198" t="s">
        <v>140</v>
      </c>
      <c r="AU192" s="198" t="s">
        <v>87</v>
      </c>
      <c r="AV192" s="14" t="s">
        <v>136</v>
      </c>
      <c r="AW192" s="14" t="s">
        <v>32</v>
      </c>
      <c r="AX192" s="14" t="s">
        <v>85</v>
      </c>
      <c r="AY192" s="198" t="s">
        <v>128</v>
      </c>
    </row>
    <row r="193" spans="1:65" s="2" customFormat="1" ht="24.15" customHeight="1">
      <c r="A193" s="37"/>
      <c r="B193" s="170"/>
      <c r="C193" s="171" t="s">
        <v>244</v>
      </c>
      <c r="D193" s="171" t="s">
        <v>131</v>
      </c>
      <c r="E193" s="172" t="s">
        <v>245</v>
      </c>
      <c r="F193" s="173" t="s">
        <v>246</v>
      </c>
      <c r="G193" s="174" t="s">
        <v>178</v>
      </c>
      <c r="H193" s="175">
        <v>1859.13</v>
      </c>
      <c r="I193" s="176"/>
      <c r="J193" s="177">
        <f>ROUND(I193*H193,2)</f>
        <v>0</v>
      </c>
      <c r="K193" s="173" t="s">
        <v>147</v>
      </c>
      <c r="L193" s="38"/>
      <c r="M193" s="178" t="s">
        <v>1</v>
      </c>
      <c r="N193" s="179" t="s">
        <v>42</v>
      </c>
      <c r="O193" s="76"/>
      <c r="P193" s="180">
        <f>O193*H193</f>
        <v>0</v>
      </c>
      <c r="Q193" s="180">
        <v>0</v>
      </c>
      <c r="R193" s="180">
        <f>Q193*H193</f>
        <v>0</v>
      </c>
      <c r="S193" s="180">
        <v>0</v>
      </c>
      <c r="T193" s="18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2" t="s">
        <v>179</v>
      </c>
      <c r="AT193" s="182" t="s">
        <v>131</v>
      </c>
      <c r="AU193" s="182" t="s">
        <v>87</v>
      </c>
      <c r="AY193" s="18" t="s">
        <v>128</v>
      </c>
      <c r="BE193" s="183">
        <f>IF(N193="základní",J193,0)</f>
        <v>0</v>
      </c>
      <c r="BF193" s="183">
        <f>IF(N193="snížená",J193,0)</f>
        <v>0</v>
      </c>
      <c r="BG193" s="183">
        <f>IF(N193="zákl. přenesená",J193,0)</f>
        <v>0</v>
      </c>
      <c r="BH193" s="183">
        <f>IF(N193="sníž. přenesená",J193,0)</f>
        <v>0</v>
      </c>
      <c r="BI193" s="183">
        <f>IF(N193="nulová",J193,0)</f>
        <v>0</v>
      </c>
      <c r="BJ193" s="18" t="s">
        <v>85</v>
      </c>
      <c r="BK193" s="183">
        <f>ROUND(I193*H193,2)</f>
        <v>0</v>
      </c>
      <c r="BL193" s="18" t="s">
        <v>179</v>
      </c>
      <c r="BM193" s="182" t="s">
        <v>247</v>
      </c>
    </row>
    <row r="194" spans="1:51" s="15" customFormat="1" ht="12">
      <c r="A194" s="15"/>
      <c r="B194" s="205"/>
      <c r="C194" s="15"/>
      <c r="D194" s="184" t="s">
        <v>140</v>
      </c>
      <c r="E194" s="206" t="s">
        <v>1</v>
      </c>
      <c r="F194" s="207" t="s">
        <v>207</v>
      </c>
      <c r="G194" s="15"/>
      <c r="H194" s="206" t="s">
        <v>1</v>
      </c>
      <c r="I194" s="208"/>
      <c r="J194" s="15"/>
      <c r="K194" s="15"/>
      <c r="L194" s="205"/>
      <c r="M194" s="209"/>
      <c r="N194" s="210"/>
      <c r="O194" s="210"/>
      <c r="P194" s="210"/>
      <c r="Q194" s="210"/>
      <c r="R194" s="210"/>
      <c r="S194" s="210"/>
      <c r="T194" s="21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06" t="s">
        <v>140</v>
      </c>
      <c r="AU194" s="206" t="s">
        <v>87</v>
      </c>
      <c r="AV194" s="15" t="s">
        <v>85</v>
      </c>
      <c r="AW194" s="15" t="s">
        <v>32</v>
      </c>
      <c r="AX194" s="15" t="s">
        <v>77</v>
      </c>
      <c r="AY194" s="206" t="s">
        <v>128</v>
      </c>
    </row>
    <row r="195" spans="1:51" s="15" customFormat="1" ht="12">
      <c r="A195" s="15"/>
      <c r="B195" s="205"/>
      <c r="C195" s="15"/>
      <c r="D195" s="184" t="s">
        <v>140</v>
      </c>
      <c r="E195" s="206" t="s">
        <v>1</v>
      </c>
      <c r="F195" s="207" t="s">
        <v>208</v>
      </c>
      <c r="G195" s="15"/>
      <c r="H195" s="206" t="s">
        <v>1</v>
      </c>
      <c r="I195" s="208"/>
      <c r="J195" s="15"/>
      <c r="K195" s="15"/>
      <c r="L195" s="205"/>
      <c r="M195" s="209"/>
      <c r="N195" s="210"/>
      <c r="O195" s="210"/>
      <c r="P195" s="210"/>
      <c r="Q195" s="210"/>
      <c r="R195" s="210"/>
      <c r="S195" s="210"/>
      <c r="T195" s="211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06" t="s">
        <v>140</v>
      </c>
      <c r="AU195" s="206" t="s">
        <v>87</v>
      </c>
      <c r="AV195" s="15" t="s">
        <v>85</v>
      </c>
      <c r="AW195" s="15" t="s">
        <v>32</v>
      </c>
      <c r="AX195" s="15" t="s">
        <v>77</v>
      </c>
      <c r="AY195" s="206" t="s">
        <v>128</v>
      </c>
    </row>
    <row r="196" spans="1:51" s="13" customFormat="1" ht="12">
      <c r="A196" s="13"/>
      <c r="B196" s="189"/>
      <c r="C196" s="13"/>
      <c r="D196" s="184" t="s">
        <v>140</v>
      </c>
      <c r="E196" s="190" t="s">
        <v>1</v>
      </c>
      <c r="F196" s="191" t="s">
        <v>186</v>
      </c>
      <c r="G196" s="13"/>
      <c r="H196" s="192">
        <v>1755.65</v>
      </c>
      <c r="I196" s="193"/>
      <c r="J196" s="13"/>
      <c r="K196" s="13"/>
      <c r="L196" s="189"/>
      <c r="M196" s="194"/>
      <c r="N196" s="195"/>
      <c r="O196" s="195"/>
      <c r="P196" s="195"/>
      <c r="Q196" s="195"/>
      <c r="R196" s="195"/>
      <c r="S196" s="195"/>
      <c r="T196" s="19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0" t="s">
        <v>140</v>
      </c>
      <c r="AU196" s="190" t="s">
        <v>87</v>
      </c>
      <c r="AV196" s="13" t="s">
        <v>87</v>
      </c>
      <c r="AW196" s="13" t="s">
        <v>32</v>
      </c>
      <c r="AX196" s="13" t="s">
        <v>77</v>
      </c>
      <c r="AY196" s="190" t="s">
        <v>128</v>
      </c>
    </row>
    <row r="197" spans="1:51" s="15" customFormat="1" ht="12">
      <c r="A197" s="15"/>
      <c r="B197" s="205"/>
      <c r="C197" s="15"/>
      <c r="D197" s="184" t="s">
        <v>140</v>
      </c>
      <c r="E197" s="206" t="s">
        <v>1</v>
      </c>
      <c r="F197" s="207" t="s">
        <v>209</v>
      </c>
      <c r="G197" s="15"/>
      <c r="H197" s="206" t="s">
        <v>1</v>
      </c>
      <c r="I197" s="208"/>
      <c r="J197" s="15"/>
      <c r="K197" s="15"/>
      <c r="L197" s="205"/>
      <c r="M197" s="209"/>
      <c r="N197" s="210"/>
      <c r="O197" s="210"/>
      <c r="P197" s="210"/>
      <c r="Q197" s="210"/>
      <c r="R197" s="210"/>
      <c r="S197" s="210"/>
      <c r="T197" s="211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06" t="s">
        <v>140</v>
      </c>
      <c r="AU197" s="206" t="s">
        <v>87</v>
      </c>
      <c r="AV197" s="15" t="s">
        <v>85</v>
      </c>
      <c r="AW197" s="15" t="s">
        <v>32</v>
      </c>
      <c r="AX197" s="15" t="s">
        <v>77</v>
      </c>
      <c r="AY197" s="206" t="s">
        <v>128</v>
      </c>
    </row>
    <row r="198" spans="1:51" s="13" customFormat="1" ht="12">
      <c r="A198" s="13"/>
      <c r="B198" s="189"/>
      <c r="C198" s="13"/>
      <c r="D198" s="184" t="s">
        <v>140</v>
      </c>
      <c r="E198" s="190" t="s">
        <v>1</v>
      </c>
      <c r="F198" s="191" t="s">
        <v>210</v>
      </c>
      <c r="G198" s="13"/>
      <c r="H198" s="192">
        <v>73</v>
      </c>
      <c r="I198" s="193"/>
      <c r="J198" s="13"/>
      <c r="K198" s="13"/>
      <c r="L198" s="189"/>
      <c r="M198" s="194"/>
      <c r="N198" s="195"/>
      <c r="O198" s="195"/>
      <c r="P198" s="195"/>
      <c r="Q198" s="195"/>
      <c r="R198" s="195"/>
      <c r="S198" s="195"/>
      <c r="T198" s="19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0" t="s">
        <v>140</v>
      </c>
      <c r="AU198" s="190" t="s">
        <v>87</v>
      </c>
      <c r="AV198" s="13" t="s">
        <v>87</v>
      </c>
      <c r="AW198" s="13" t="s">
        <v>32</v>
      </c>
      <c r="AX198" s="13" t="s">
        <v>77</v>
      </c>
      <c r="AY198" s="190" t="s">
        <v>128</v>
      </c>
    </row>
    <row r="199" spans="1:51" s="15" customFormat="1" ht="12">
      <c r="A199" s="15"/>
      <c r="B199" s="205"/>
      <c r="C199" s="15"/>
      <c r="D199" s="184" t="s">
        <v>140</v>
      </c>
      <c r="E199" s="206" t="s">
        <v>1</v>
      </c>
      <c r="F199" s="207" t="s">
        <v>211</v>
      </c>
      <c r="G199" s="15"/>
      <c r="H199" s="206" t="s">
        <v>1</v>
      </c>
      <c r="I199" s="208"/>
      <c r="J199" s="15"/>
      <c r="K199" s="15"/>
      <c r="L199" s="205"/>
      <c r="M199" s="209"/>
      <c r="N199" s="210"/>
      <c r="O199" s="210"/>
      <c r="P199" s="210"/>
      <c r="Q199" s="210"/>
      <c r="R199" s="210"/>
      <c r="S199" s="210"/>
      <c r="T199" s="211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06" t="s">
        <v>140</v>
      </c>
      <c r="AU199" s="206" t="s">
        <v>87</v>
      </c>
      <c r="AV199" s="15" t="s">
        <v>85</v>
      </c>
      <c r="AW199" s="15" t="s">
        <v>32</v>
      </c>
      <c r="AX199" s="15" t="s">
        <v>77</v>
      </c>
      <c r="AY199" s="206" t="s">
        <v>128</v>
      </c>
    </row>
    <row r="200" spans="1:51" s="13" customFormat="1" ht="12">
      <c r="A200" s="13"/>
      <c r="B200" s="189"/>
      <c r="C200" s="13"/>
      <c r="D200" s="184" t="s">
        <v>140</v>
      </c>
      <c r="E200" s="190" t="s">
        <v>1</v>
      </c>
      <c r="F200" s="191" t="s">
        <v>212</v>
      </c>
      <c r="G200" s="13"/>
      <c r="H200" s="192">
        <v>30.48</v>
      </c>
      <c r="I200" s="193"/>
      <c r="J200" s="13"/>
      <c r="K200" s="13"/>
      <c r="L200" s="189"/>
      <c r="M200" s="194"/>
      <c r="N200" s="195"/>
      <c r="O200" s="195"/>
      <c r="P200" s="195"/>
      <c r="Q200" s="195"/>
      <c r="R200" s="195"/>
      <c r="S200" s="195"/>
      <c r="T200" s="19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0" t="s">
        <v>140</v>
      </c>
      <c r="AU200" s="190" t="s">
        <v>87</v>
      </c>
      <c r="AV200" s="13" t="s">
        <v>87</v>
      </c>
      <c r="AW200" s="13" t="s">
        <v>32</v>
      </c>
      <c r="AX200" s="13" t="s">
        <v>77</v>
      </c>
      <c r="AY200" s="190" t="s">
        <v>128</v>
      </c>
    </row>
    <row r="201" spans="1:51" s="14" customFormat="1" ht="12">
      <c r="A201" s="14"/>
      <c r="B201" s="197"/>
      <c r="C201" s="14"/>
      <c r="D201" s="184" t="s">
        <v>140</v>
      </c>
      <c r="E201" s="198" t="s">
        <v>1</v>
      </c>
      <c r="F201" s="199" t="s">
        <v>141</v>
      </c>
      <c r="G201" s="14"/>
      <c r="H201" s="200">
        <v>1859.13</v>
      </c>
      <c r="I201" s="201"/>
      <c r="J201" s="14"/>
      <c r="K201" s="14"/>
      <c r="L201" s="197"/>
      <c r="M201" s="202"/>
      <c r="N201" s="203"/>
      <c r="O201" s="203"/>
      <c r="P201" s="203"/>
      <c r="Q201" s="203"/>
      <c r="R201" s="203"/>
      <c r="S201" s="203"/>
      <c r="T201" s="20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198" t="s">
        <v>140</v>
      </c>
      <c r="AU201" s="198" t="s">
        <v>87</v>
      </c>
      <c r="AV201" s="14" t="s">
        <v>136</v>
      </c>
      <c r="AW201" s="14" t="s">
        <v>32</v>
      </c>
      <c r="AX201" s="14" t="s">
        <v>85</v>
      </c>
      <c r="AY201" s="198" t="s">
        <v>128</v>
      </c>
    </row>
    <row r="202" spans="1:65" s="2" customFormat="1" ht="24.15" customHeight="1">
      <c r="A202" s="37"/>
      <c r="B202" s="170"/>
      <c r="C202" s="212" t="s">
        <v>248</v>
      </c>
      <c r="D202" s="212" t="s">
        <v>214</v>
      </c>
      <c r="E202" s="213" t="s">
        <v>249</v>
      </c>
      <c r="F202" s="214" t="s">
        <v>250</v>
      </c>
      <c r="G202" s="215" t="s">
        <v>178</v>
      </c>
      <c r="H202" s="216">
        <v>2138</v>
      </c>
      <c r="I202" s="217"/>
      <c r="J202" s="218">
        <f>ROUND(I202*H202,2)</f>
        <v>0</v>
      </c>
      <c r="K202" s="214" t="s">
        <v>147</v>
      </c>
      <c r="L202" s="219"/>
      <c r="M202" s="220" t="s">
        <v>1</v>
      </c>
      <c r="N202" s="221" t="s">
        <v>42</v>
      </c>
      <c r="O202" s="76"/>
      <c r="P202" s="180">
        <f>O202*H202</f>
        <v>0</v>
      </c>
      <c r="Q202" s="180">
        <v>0.00015</v>
      </c>
      <c r="R202" s="180">
        <f>Q202*H202</f>
        <v>0.3207</v>
      </c>
      <c r="S202" s="180">
        <v>0</v>
      </c>
      <c r="T202" s="18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2" t="s">
        <v>217</v>
      </c>
      <c r="AT202" s="182" t="s">
        <v>214</v>
      </c>
      <c r="AU202" s="182" t="s">
        <v>87</v>
      </c>
      <c r="AY202" s="18" t="s">
        <v>128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8" t="s">
        <v>85</v>
      </c>
      <c r="BK202" s="183">
        <f>ROUND(I202*H202,2)</f>
        <v>0</v>
      </c>
      <c r="BL202" s="18" t="s">
        <v>179</v>
      </c>
      <c r="BM202" s="182" t="s">
        <v>251</v>
      </c>
    </row>
    <row r="203" spans="1:51" s="13" customFormat="1" ht="12">
      <c r="A203" s="13"/>
      <c r="B203" s="189"/>
      <c r="C203" s="13"/>
      <c r="D203" s="184" t="s">
        <v>140</v>
      </c>
      <c r="E203" s="190" t="s">
        <v>1</v>
      </c>
      <c r="F203" s="191" t="s">
        <v>252</v>
      </c>
      <c r="G203" s="13"/>
      <c r="H203" s="192">
        <v>2138</v>
      </c>
      <c r="I203" s="193"/>
      <c r="J203" s="13"/>
      <c r="K203" s="13"/>
      <c r="L203" s="189"/>
      <c r="M203" s="194"/>
      <c r="N203" s="195"/>
      <c r="O203" s="195"/>
      <c r="P203" s="195"/>
      <c r="Q203" s="195"/>
      <c r="R203" s="195"/>
      <c r="S203" s="195"/>
      <c r="T203" s="19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0" t="s">
        <v>140</v>
      </c>
      <c r="AU203" s="190" t="s">
        <v>87</v>
      </c>
      <c r="AV203" s="13" t="s">
        <v>87</v>
      </c>
      <c r="AW203" s="13" t="s">
        <v>32</v>
      </c>
      <c r="AX203" s="13" t="s">
        <v>85</v>
      </c>
      <c r="AY203" s="190" t="s">
        <v>128</v>
      </c>
    </row>
    <row r="204" spans="1:65" s="2" customFormat="1" ht="24.15" customHeight="1">
      <c r="A204" s="37"/>
      <c r="B204" s="170"/>
      <c r="C204" s="171" t="s">
        <v>253</v>
      </c>
      <c r="D204" s="171" t="s">
        <v>131</v>
      </c>
      <c r="E204" s="172" t="s">
        <v>254</v>
      </c>
      <c r="F204" s="173" t="s">
        <v>255</v>
      </c>
      <c r="G204" s="174" t="s">
        <v>146</v>
      </c>
      <c r="H204" s="175">
        <v>5.667</v>
      </c>
      <c r="I204" s="176"/>
      <c r="J204" s="177">
        <f>ROUND(I204*H204,2)</f>
        <v>0</v>
      </c>
      <c r="K204" s="173" t="s">
        <v>147</v>
      </c>
      <c r="L204" s="38"/>
      <c r="M204" s="178" t="s">
        <v>1</v>
      </c>
      <c r="N204" s="179" t="s">
        <v>42</v>
      </c>
      <c r="O204" s="76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2" t="s">
        <v>179</v>
      </c>
      <c r="AT204" s="182" t="s">
        <v>131</v>
      </c>
      <c r="AU204" s="182" t="s">
        <v>87</v>
      </c>
      <c r="AY204" s="18" t="s">
        <v>128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8" t="s">
        <v>85</v>
      </c>
      <c r="BK204" s="183">
        <f>ROUND(I204*H204,2)</f>
        <v>0</v>
      </c>
      <c r="BL204" s="18" t="s">
        <v>179</v>
      </c>
      <c r="BM204" s="182" t="s">
        <v>256</v>
      </c>
    </row>
    <row r="205" spans="1:63" s="12" customFormat="1" ht="22.8" customHeight="1">
      <c r="A205" s="12"/>
      <c r="B205" s="157"/>
      <c r="C205" s="12"/>
      <c r="D205" s="158" t="s">
        <v>76</v>
      </c>
      <c r="E205" s="168" t="s">
        <v>257</v>
      </c>
      <c r="F205" s="168" t="s">
        <v>258</v>
      </c>
      <c r="G205" s="12"/>
      <c r="H205" s="12"/>
      <c r="I205" s="160"/>
      <c r="J205" s="169">
        <f>BK205</f>
        <v>0</v>
      </c>
      <c r="K205" s="12"/>
      <c r="L205" s="157"/>
      <c r="M205" s="162"/>
      <c r="N205" s="163"/>
      <c r="O205" s="163"/>
      <c r="P205" s="164">
        <f>SUM(P206:P212)</f>
        <v>0</v>
      </c>
      <c r="Q205" s="163"/>
      <c r="R205" s="164">
        <f>SUM(R206:R212)</f>
        <v>0.522306</v>
      </c>
      <c r="S205" s="163"/>
      <c r="T205" s="165">
        <f>SUM(T206:T212)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58" t="s">
        <v>87</v>
      </c>
      <c r="AT205" s="166" t="s">
        <v>76</v>
      </c>
      <c r="AU205" s="166" t="s">
        <v>85</v>
      </c>
      <c r="AY205" s="158" t="s">
        <v>128</v>
      </c>
      <c r="BK205" s="167">
        <f>SUM(BK206:BK212)</f>
        <v>0</v>
      </c>
    </row>
    <row r="206" spans="1:65" s="2" customFormat="1" ht="24.15" customHeight="1">
      <c r="A206" s="37"/>
      <c r="B206" s="170"/>
      <c r="C206" s="171" t="s">
        <v>7</v>
      </c>
      <c r="D206" s="171" t="s">
        <v>131</v>
      </c>
      <c r="E206" s="172" t="s">
        <v>259</v>
      </c>
      <c r="F206" s="173" t="s">
        <v>260</v>
      </c>
      <c r="G206" s="174" t="s">
        <v>178</v>
      </c>
      <c r="H206" s="175">
        <v>1755.65</v>
      </c>
      <c r="I206" s="176"/>
      <c r="J206" s="177">
        <f>ROUND(I206*H206,2)</f>
        <v>0</v>
      </c>
      <c r="K206" s="173" t="s">
        <v>147</v>
      </c>
      <c r="L206" s="38"/>
      <c r="M206" s="178" t="s">
        <v>1</v>
      </c>
      <c r="N206" s="179" t="s">
        <v>42</v>
      </c>
      <c r="O206" s="76"/>
      <c r="P206" s="180">
        <f>O206*H206</f>
        <v>0</v>
      </c>
      <c r="Q206" s="180">
        <v>1E-05</v>
      </c>
      <c r="R206" s="180">
        <f>Q206*H206</f>
        <v>0.017556500000000003</v>
      </c>
      <c r="S206" s="180">
        <v>0</v>
      </c>
      <c r="T206" s="18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2" t="s">
        <v>179</v>
      </c>
      <c r="AT206" s="182" t="s">
        <v>131</v>
      </c>
      <c r="AU206" s="182" t="s">
        <v>87</v>
      </c>
      <c r="AY206" s="18" t="s">
        <v>128</v>
      </c>
      <c r="BE206" s="183">
        <f>IF(N206="základní",J206,0)</f>
        <v>0</v>
      </c>
      <c r="BF206" s="183">
        <f>IF(N206="snížená",J206,0)</f>
        <v>0</v>
      </c>
      <c r="BG206" s="183">
        <f>IF(N206="zákl. přenesená",J206,0)</f>
        <v>0</v>
      </c>
      <c r="BH206" s="183">
        <f>IF(N206="sníž. přenesená",J206,0)</f>
        <v>0</v>
      </c>
      <c r="BI206" s="183">
        <f>IF(N206="nulová",J206,0)</f>
        <v>0</v>
      </c>
      <c r="BJ206" s="18" t="s">
        <v>85</v>
      </c>
      <c r="BK206" s="183">
        <f>ROUND(I206*H206,2)</f>
        <v>0</v>
      </c>
      <c r="BL206" s="18" t="s">
        <v>179</v>
      </c>
      <c r="BM206" s="182" t="s">
        <v>261</v>
      </c>
    </row>
    <row r="207" spans="1:51" s="15" customFormat="1" ht="12">
      <c r="A207" s="15"/>
      <c r="B207" s="205"/>
      <c r="C207" s="15"/>
      <c r="D207" s="184" t="s">
        <v>140</v>
      </c>
      <c r="E207" s="206" t="s">
        <v>1</v>
      </c>
      <c r="F207" s="207" t="s">
        <v>262</v>
      </c>
      <c r="G207" s="15"/>
      <c r="H207" s="206" t="s">
        <v>1</v>
      </c>
      <c r="I207" s="208"/>
      <c r="J207" s="15"/>
      <c r="K207" s="15"/>
      <c r="L207" s="205"/>
      <c r="M207" s="209"/>
      <c r="N207" s="210"/>
      <c r="O207" s="210"/>
      <c r="P207" s="210"/>
      <c r="Q207" s="210"/>
      <c r="R207" s="210"/>
      <c r="S207" s="210"/>
      <c r="T207" s="21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06" t="s">
        <v>140</v>
      </c>
      <c r="AU207" s="206" t="s">
        <v>87</v>
      </c>
      <c r="AV207" s="15" t="s">
        <v>85</v>
      </c>
      <c r="AW207" s="15" t="s">
        <v>32</v>
      </c>
      <c r="AX207" s="15" t="s">
        <v>77</v>
      </c>
      <c r="AY207" s="206" t="s">
        <v>128</v>
      </c>
    </row>
    <row r="208" spans="1:51" s="13" customFormat="1" ht="12">
      <c r="A208" s="13"/>
      <c r="B208" s="189"/>
      <c r="C208" s="13"/>
      <c r="D208" s="184" t="s">
        <v>140</v>
      </c>
      <c r="E208" s="190" t="s">
        <v>1</v>
      </c>
      <c r="F208" s="191" t="s">
        <v>186</v>
      </c>
      <c r="G208" s="13"/>
      <c r="H208" s="192">
        <v>1755.65</v>
      </c>
      <c r="I208" s="193"/>
      <c r="J208" s="13"/>
      <c r="K208" s="13"/>
      <c r="L208" s="189"/>
      <c r="M208" s="194"/>
      <c r="N208" s="195"/>
      <c r="O208" s="195"/>
      <c r="P208" s="195"/>
      <c r="Q208" s="195"/>
      <c r="R208" s="195"/>
      <c r="S208" s="195"/>
      <c r="T208" s="19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0" t="s">
        <v>140</v>
      </c>
      <c r="AU208" s="190" t="s">
        <v>87</v>
      </c>
      <c r="AV208" s="13" t="s">
        <v>87</v>
      </c>
      <c r="AW208" s="13" t="s">
        <v>32</v>
      </c>
      <c r="AX208" s="13" t="s">
        <v>85</v>
      </c>
      <c r="AY208" s="190" t="s">
        <v>128</v>
      </c>
    </row>
    <row r="209" spans="1:65" s="2" customFormat="1" ht="37.8" customHeight="1">
      <c r="A209" s="37"/>
      <c r="B209" s="170"/>
      <c r="C209" s="212" t="s">
        <v>263</v>
      </c>
      <c r="D209" s="212" t="s">
        <v>214</v>
      </c>
      <c r="E209" s="213" t="s">
        <v>264</v>
      </c>
      <c r="F209" s="214" t="s">
        <v>265</v>
      </c>
      <c r="G209" s="215" t="s">
        <v>178</v>
      </c>
      <c r="H209" s="216">
        <v>2018.998</v>
      </c>
      <c r="I209" s="217"/>
      <c r="J209" s="218">
        <f>ROUND(I209*H209,2)</f>
        <v>0</v>
      </c>
      <c r="K209" s="214" t="s">
        <v>147</v>
      </c>
      <c r="L209" s="219"/>
      <c r="M209" s="220" t="s">
        <v>1</v>
      </c>
      <c r="N209" s="221" t="s">
        <v>42</v>
      </c>
      <c r="O209" s="76"/>
      <c r="P209" s="180">
        <f>O209*H209</f>
        <v>0</v>
      </c>
      <c r="Q209" s="180">
        <v>0.00025</v>
      </c>
      <c r="R209" s="180">
        <f>Q209*H209</f>
        <v>0.5047495000000001</v>
      </c>
      <c r="S209" s="180">
        <v>0</v>
      </c>
      <c r="T209" s="18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2" t="s">
        <v>217</v>
      </c>
      <c r="AT209" s="182" t="s">
        <v>214</v>
      </c>
      <c r="AU209" s="182" t="s">
        <v>87</v>
      </c>
      <c r="AY209" s="18" t="s">
        <v>128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8" t="s">
        <v>85</v>
      </c>
      <c r="BK209" s="183">
        <f>ROUND(I209*H209,2)</f>
        <v>0</v>
      </c>
      <c r="BL209" s="18" t="s">
        <v>179</v>
      </c>
      <c r="BM209" s="182" t="s">
        <v>266</v>
      </c>
    </row>
    <row r="210" spans="1:47" s="2" customFormat="1" ht="12">
      <c r="A210" s="37"/>
      <c r="B210" s="38"/>
      <c r="C210" s="37"/>
      <c r="D210" s="184" t="s">
        <v>138</v>
      </c>
      <c r="E210" s="37"/>
      <c r="F210" s="185" t="s">
        <v>267</v>
      </c>
      <c r="G210" s="37"/>
      <c r="H210" s="37"/>
      <c r="I210" s="186"/>
      <c r="J210" s="37"/>
      <c r="K210" s="37"/>
      <c r="L210" s="38"/>
      <c r="M210" s="187"/>
      <c r="N210" s="188"/>
      <c r="O210" s="76"/>
      <c r="P210" s="76"/>
      <c r="Q210" s="76"/>
      <c r="R210" s="76"/>
      <c r="S210" s="76"/>
      <c r="T210" s="7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8" t="s">
        <v>138</v>
      </c>
      <c r="AU210" s="18" t="s">
        <v>87</v>
      </c>
    </row>
    <row r="211" spans="1:51" s="13" customFormat="1" ht="12">
      <c r="A211" s="13"/>
      <c r="B211" s="189"/>
      <c r="C211" s="13"/>
      <c r="D211" s="184" t="s">
        <v>140</v>
      </c>
      <c r="E211" s="190" t="s">
        <v>1</v>
      </c>
      <c r="F211" s="191" t="s">
        <v>268</v>
      </c>
      <c r="G211" s="13"/>
      <c r="H211" s="192">
        <v>2018.998</v>
      </c>
      <c r="I211" s="193"/>
      <c r="J211" s="13"/>
      <c r="K211" s="13"/>
      <c r="L211" s="189"/>
      <c r="M211" s="194"/>
      <c r="N211" s="195"/>
      <c r="O211" s="195"/>
      <c r="P211" s="195"/>
      <c r="Q211" s="195"/>
      <c r="R211" s="195"/>
      <c r="S211" s="195"/>
      <c r="T211" s="19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0" t="s">
        <v>140</v>
      </c>
      <c r="AU211" s="190" t="s">
        <v>87</v>
      </c>
      <c r="AV211" s="13" t="s">
        <v>87</v>
      </c>
      <c r="AW211" s="13" t="s">
        <v>32</v>
      </c>
      <c r="AX211" s="13" t="s">
        <v>85</v>
      </c>
      <c r="AY211" s="190" t="s">
        <v>128</v>
      </c>
    </row>
    <row r="212" spans="1:65" s="2" customFormat="1" ht="24.15" customHeight="1">
      <c r="A212" s="37"/>
      <c r="B212" s="170"/>
      <c r="C212" s="171" t="s">
        <v>269</v>
      </c>
      <c r="D212" s="171" t="s">
        <v>131</v>
      </c>
      <c r="E212" s="172" t="s">
        <v>270</v>
      </c>
      <c r="F212" s="173" t="s">
        <v>271</v>
      </c>
      <c r="G212" s="174" t="s">
        <v>146</v>
      </c>
      <c r="H212" s="175">
        <v>0.522</v>
      </c>
      <c r="I212" s="176"/>
      <c r="J212" s="177">
        <f>ROUND(I212*H212,2)</f>
        <v>0</v>
      </c>
      <c r="K212" s="173" t="s">
        <v>147</v>
      </c>
      <c r="L212" s="38"/>
      <c r="M212" s="178" t="s">
        <v>1</v>
      </c>
      <c r="N212" s="179" t="s">
        <v>42</v>
      </c>
      <c r="O212" s="76"/>
      <c r="P212" s="180">
        <f>O212*H212</f>
        <v>0</v>
      </c>
      <c r="Q212" s="180">
        <v>0</v>
      </c>
      <c r="R212" s="180">
        <f>Q212*H212</f>
        <v>0</v>
      </c>
      <c r="S212" s="180">
        <v>0</v>
      </c>
      <c r="T212" s="18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2" t="s">
        <v>179</v>
      </c>
      <c r="AT212" s="182" t="s">
        <v>131</v>
      </c>
      <c r="AU212" s="182" t="s">
        <v>87</v>
      </c>
      <c r="AY212" s="18" t="s">
        <v>128</v>
      </c>
      <c r="BE212" s="183">
        <f>IF(N212="základní",J212,0)</f>
        <v>0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18" t="s">
        <v>85</v>
      </c>
      <c r="BK212" s="183">
        <f>ROUND(I212*H212,2)</f>
        <v>0</v>
      </c>
      <c r="BL212" s="18" t="s">
        <v>179</v>
      </c>
      <c r="BM212" s="182" t="s">
        <v>272</v>
      </c>
    </row>
    <row r="213" spans="1:63" s="12" customFormat="1" ht="22.8" customHeight="1">
      <c r="A213" s="12"/>
      <c r="B213" s="157"/>
      <c r="C213" s="12"/>
      <c r="D213" s="158" t="s">
        <v>76</v>
      </c>
      <c r="E213" s="168" t="s">
        <v>273</v>
      </c>
      <c r="F213" s="168" t="s">
        <v>274</v>
      </c>
      <c r="G213" s="12"/>
      <c r="H213" s="12"/>
      <c r="I213" s="160"/>
      <c r="J213" s="169">
        <f>BK213</f>
        <v>0</v>
      </c>
      <c r="K213" s="12"/>
      <c r="L213" s="157"/>
      <c r="M213" s="162"/>
      <c r="N213" s="163"/>
      <c r="O213" s="163"/>
      <c r="P213" s="164">
        <f>SUM(P214:P255)</f>
        <v>0</v>
      </c>
      <c r="Q213" s="163"/>
      <c r="R213" s="164">
        <f>SUM(R214:R255)</f>
        <v>0.04914711</v>
      </c>
      <c r="S213" s="163"/>
      <c r="T213" s="165">
        <f>SUM(T214:T255)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58" t="s">
        <v>87</v>
      </c>
      <c r="AT213" s="166" t="s">
        <v>76</v>
      </c>
      <c r="AU213" s="166" t="s">
        <v>85</v>
      </c>
      <c r="AY213" s="158" t="s">
        <v>128</v>
      </c>
      <c r="BK213" s="167">
        <f>SUM(BK214:BK255)</f>
        <v>0</v>
      </c>
    </row>
    <row r="214" spans="1:65" s="2" customFormat="1" ht="24.15" customHeight="1">
      <c r="A214" s="37"/>
      <c r="B214" s="170"/>
      <c r="C214" s="171" t="s">
        <v>275</v>
      </c>
      <c r="D214" s="171" t="s">
        <v>131</v>
      </c>
      <c r="E214" s="172" t="s">
        <v>276</v>
      </c>
      <c r="F214" s="173" t="s">
        <v>277</v>
      </c>
      <c r="G214" s="174" t="s">
        <v>178</v>
      </c>
      <c r="H214" s="175">
        <v>7.62</v>
      </c>
      <c r="I214" s="176"/>
      <c r="J214" s="177">
        <f>ROUND(I214*H214,2)</f>
        <v>0</v>
      </c>
      <c r="K214" s="173" t="s">
        <v>135</v>
      </c>
      <c r="L214" s="38"/>
      <c r="M214" s="178" t="s">
        <v>1</v>
      </c>
      <c r="N214" s="179" t="s">
        <v>42</v>
      </c>
      <c r="O214" s="76"/>
      <c r="P214" s="180">
        <f>O214*H214</f>
        <v>0</v>
      </c>
      <c r="Q214" s="180">
        <v>0</v>
      </c>
      <c r="R214" s="180">
        <f>Q214*H214</f>
        <v>0</v>
      </c>
      <c r="S214" s="180">
        <v>0</v>
      </c>
      <c r="T214" s="18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2" t="s">
        <v>136</v>
      </c>
      <c r="AT214" s="182" t="s">
        <v>131</v>
      </c>
      <c r="AU214" s="182" t="s">
        <v>87</v>
      </c>
      <c r="AY214" s="18" t="s">
        <v>128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18" t="s">
        <v>85</v>
      </c>
      <c r="BK214" s="183">
        <f>ROUND(I214*H214,2)</f>
        <v>0</v>
      </c>
      <c r="BL214" s="18" t="s">
        <v>136</v>
      </c>
      <c r="BM214" s="182" t="s">
        <v>278</v>
      </c>
    </row>
    <row r="215" spans="1:51" s="15" customFormat="1" ht="12">
      <c r="A215" s="15"/>
      <c r="B215" s="205"/>
      <c r="C215" s="15"/>
      <c r="D215" s="184" t="s">
        <v>140</v>
      </c>
      <c r="E215" s="206" t="s">
        <v>1</v>
      </c>
      <c r="F215" s="207" t="s">
        <v>279</v>
      </c>
      <c r="G215" s="15"/>
      <c r="H215" s="206" t="s">
        <v>1</v>
      </c>
      <c r="I215" s="208"/>
      <c r="J215" s="15"/>
      <c r="K215" s="15"/>
      <c r="L215" s="205"/>
      <c r="M215" s="209"/>
      <c r="N215" s="210"/>
      <c r="O215" s="210"/>
      <c r="P215" s="210"/>
      <c r="Q215" s="210"/>
      <c r="R215" s="210"/>
      <c r="S215" s="210"/>
      <c r="T215" s="211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06" t="s">
        <v>140</v>
      </c>
      <c r="AU215" s="206" t="s">
        <v>87</v>
      </c>
      <c r="AV215" s="15" t="s">
        <v>85</v>
      </c>
      <c r="AW215" s="15" t="s">
        <v>32</v>
      </c>
      <c r="AX215" s="15" t="s">
        <v>77</v>
      </c>
      <c r="AY215" s="206" t="s">
        <v>128</v>
      </c>
    </row>
    <row r="216" spans="1:51" s="15" customFormat="1" ht="12">
      <c r="A216" s="15"/>
      <c r="B216" s="205"/>
      <c r="C216" s="15"/>
      <c r="D216" s="184" t="s">
        <v>140</v>
      </c>
      <c r="E216" s="206" t="s">
        <v>1</v>
      </c>
      <c r="F216" s="207" t="s">
        <v>207</v>
      </c>
      <c r="G216" s="15"/>
      <c r="H216" s="206" t="s">
        <v>1</v>
      </c>
      <c r="I216" s="208"/>
      <c r="J216" s="15"/>
      <c r="K216" s="15"/>
      <c r="L216" s="205"/>
      <c r="M216" s="209"/>
      <c r="N216" s="210"/>
      <c r="O216" s="210"/>
      <c r="P216" s="210"/>
      <c r="Q216" s="210"/>
      <c r="R216" s="210"/>
      <c r="S216" s="210"/>
      <c r="T216" s="21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06" t="s">
        <v>140</v>
      </c>
      <c r="AU216" s="206" t="s">
        <v>87</v>
      </c>
      <c r="AV216" s="15" t="s">
        <v>85</v>
      </c>
      <c r="AW216" s="15" t="s">
        <v>32</v>
      </c>
      <c r="AX216" s="15" t="s">
        <v>77</v>
      </c>
      <c r="AY216" s="206" t="s">
        <v>128</v>
      </c>
    </row>
    <row r="217" spans="1:51" s="15" customFormat="1" ht="12">
      <c r="A217" s="15"/>
      <c r="B217" s="205"/>
      <c r="C217" s="15"/>
      <c r="D217" s="184" t="s">
        <v>140</v>
      </c>
      <c r="E217" s="206" t="s">
        <v>1</v>
      </c>
      <c r="F217" s="207" t="s">
        <v>280</v>
      </c>
      <c r="G217" s="15"/>
      <c r="H217" s="206" t="s">
        <v>1</v>
      </c>
      <c r="I217" s="208"/>
      <c r="J217" s="15"/>
      <c r="K217" s="15"/>
      <c r="L217" s="205"/>
      <c r="M217" s="209"/>
      <c r="N217" s="210"/>
      <c r="O217" s="210"/>
      <c r="P217" s="210"/>
      <c r="Q217" s="210"/>
      <c r="R217" s="210"/>
      <c r="S217" s="210"/>
      <c r="T217" s="211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06" t="s">
        <v>140</v>
      </c>
      <c r="AU217" s="206" t="s">
        <v>87</v>
      </c>
      <c r="AV217" s="15" t="s">
        <v>85</v>
      </c>
      <c r="AW217" s="15" t="s">
        <v>32</v>
      </c>
      <c r="AX217" s="15" t="s">
        <v>77</v>
      </c>
      <c r="AY217" s="206" t="s">
        <v>128</v>
      </c>
    </row>
    <row r="218" spans="1:51" s="13" customFormat="1" ht="12">
      <c r="A218" s="13"/>
      <c r="B218" s="189"/>
      <c r="C218" s="13"/>
      <c r="D218" s="184" t="s">
        <v>140</v>
      </c>
      <c r="E218" s="190" t="s">
        <v>1</v>
      </c>
      <c r="F218" s="191" t="s">
        <v>281</v>
      </c>
      <c r="G218" s="13"/>
      <c r="H218" s="192">
        <v>7.62</v>
      </c>
      <c r="I218" s="193"/>
      <c r="J218" s="13"/>
      <c r="K218" s="13"/>
      <c r="L218" s="189"/>
      <c r="M218" s="194"/>
      <c r="N218" s="195"/>
      <c r="O218" s="195"/>
      <c r="P218" s="195"/>
      <c r="Q218" s="195"/>
      <c r="R218" s="195"/>
      <c r="S218" s="195"/>
      <c r="T218" s="19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0" t="s">
        <v>140</v>
      </c>
      <c r="AU218" s="190" t="s">
        <v>87</v>
      </c>
      <c r="AV218" s="13" t="s">
        <v>87</v>
      </c>
      <c r="AW218" s="13" t="s">
        <v>32</v>
      </c>
      <c r="AX218" s="13" t="s">
        <v>77</v>
      </c>
      <c r="AY218" s="190" t="s">
        <v>128</v>
      </c>
    </row>
    <row r="219" spans="1:51" s="14" customFormat="1" ht="12">
      <c r="A219" s="14"/>
      <c r="B219" s="197"/>
      <c r="C219" s="14"/>
      <c r="D219" s="184" t="s">
        <v>140</v>
      </c>
      <c r="E219" s="198" t="s">
        <v>1</v>
      </c>
      <c r="F219" s="199" t="s">
        <v>141</v>
      </c>
      <c r="G219" s="14"/>
      <c r="H219" s="200">
        <v>7.62</v>
      </c>
      <c r="I219" s="201"/>
      <c r="J219" s="14"/>
      <c r="K219" s="14"/>
      <c r="L219" s="197"/>
      <c r="M219" s="202"/>
      <c r="N219" s="203"/>
      <c r="O219" s="203"/>
      <c r="P219" s="203"/>
      <c r="Q219" s="203"/>
      <c r="R219" s="203"/>
      <c r="S219" s="203"/>
      <c r="T219" s="20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98" t="s">
        <v>140</v>
      </c>
      <c r="AU219" s="198" t="s">
        <v>87</v>
      </c>
      <c r="AV219" s="14" t="s">
        <v>136</v>
      </c>
      <c r="AW219" s="14" t="s">
        <v>32</v>
      </c>
      <c r="AX219" s="14" t="s">
        <v>85</v>
      </c>
      <c r="AY219" s="198" t="s">
        <v>128</v>
      </c>
    </row>
    <row r="220" spans="1:65" s="2" customFormat="1" ht="24.15" customHeight="1">
      <c r="A220" s="37"/>
      <c r="B220" s="170"/>
      <c r="C220" s="171" t="s">
        <v>282</v>
      </c>
      <c r="D220" s="171" t="s">
        <v>131</v>
      </c>
      <c r="E220" s="172" t="s">
        <v>283</v>
      </c>
      <c r="F220" s="173" t="s">
        <v>284</v>
      </c>
      <c r="G220" s="174" t="s">
        <v>178</v>
      </c>
      <c r="H220" s="175">
        <v>85.6</v>
      </c>
      <c r="I220" s="176"/>
      <c r="J220" s="177">
        <f>ROUND(I220*H220,2)</f>
        <v>0</v>
      </c>
      <c r="K220" s="173" t="s">
        <v>135</v>
      </c>
      <c r="L220" s="38"/>
      <c r="M220" s="178" t="s">
        <v>1</v>
      </c>
      <c r="N220" s="179" t="s">
        <v>42</v>
      </c>
      <c r="O220" s="76"/>
      <c r="P220" s="180">
        <f>O220*H220</f>
        <v>0</v>
      </c>
      <c r="Q220" s="180">
        <v>0</v>
      </c>
      <c r="R220" s="180">
        <f>Q220*H220</f>
        <v>0</v>
      </c>
      <c r="S220" s="180">
        <v>0</v>
      </c>
      <c r="T220" s="18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2" t="s">
        <v>136</v>
      </c>
      <c r="AT220" s="182" t="s">
        <v>131</v>
      </c>
      <c r="AU220" s="182" t="s">
        <v>87</v>
      </c>
      <c r="AY220" s="18" t="s">
        <v>128</v>
      </c>
      <c r="BE220" s="183">
        <f>IF(N220="základní",J220,0)</f>
        <v>0</v>
      </c>
      <c r="BF220" s="183">
        <f>IF(N220="snížená",J220,0)</f>
        <v>0</v>
      </c>
      <c r="BG220" s="183">
        <f>IF(N220="zákl. přenesená",J220,0)</f>
        <v>0</v>
      </c>
      <c r="BH220" s="183">
        <f>IF(N220="sníž. přenesená",J220,0)</f>
        <v>0</v>
      </c>
      <c r="BI220" s="183">
        <f>IF(N220="nulová",J220,0)</f>
        <v>0</v>
      </c>
      <c r="BJ220" s="18" t="s">
        <v>85</v>
      </c>
      <c r="BK220" s="183">
        <f>ROUND(I220*H220,2)</f>
        <v>0</v>
      </c>
      <c r="BL220" s="18" t="s">
        <v>136</v>
      </c>
      <c r="BM220" s="182" t="s">
        <v>285</v>
      </c>
    </row>
    <row r="221" spans="1:51" s="15" customFormat="1" ht="12">
      <c r="A221" s="15"/>
      <c r="B221" s="205"/>
      <c r="C221" s="15"/>
      <c r="D221" s="184" t="s">
        <v>140</v>
      </c>
      <c r="E221" s="206" t="s">
        <v>1</v>
      </c>
      <c r="F221" s="207" t="s">
        <v>279</v>
      </c>
      <c r="G221" s="15"/>
      <c r="H221" s="206" t="s">
        <v>1</v>
      </c>
      <c r="I221" s="208"/>
      <c r="J221" s="15"/>
      <c r="K221" s="15"/>
      <c r="L221" s="205"/>
      <c r="M221" s="209"/>
      <c r="N221" s="210"/>
      <c r="O221" s="210"/>
      <c r="P221" s="210"/>
      <c r="Q221" s="210"/>
      <c r="R221" s="210"/>
      <c r="S221" s="210"/>
      <c r="T221" s="211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06" t="s">
        <v>140</v>
      </c>
      <c r="AU221" s="206" t="s">
        <v>87</v>
      </c>
      <c r="AV221" s="15" t="s">
        <v>85</v>
      </c>
      <c r="AW221" s="15" t="s">
        <v>32</v>
      </c>
      <c r="AX221" s="15" t="s">
        <v>77</v>
      </c>
      <c r="AY221" s="206" t="s">
        <v>128</v>
      </c>
    </row>
    <row r="222" spans="1:51" s="15" customFormat="1" ht="12">
      <c r="A222" s="15"/>
      <c r="B222" s="205"/>
      <c r="C222" s="15"/>
      <c r="D222" s="184" t="s">
        <v>140</v>
      </c>
      <c r="E222" s="206" t="s">
        <v>1</v>
      </c>
      <c r="F222" s="207" t="s">
        <v>207</v>
      </c>
      <c r="G222" s="15"/>
      <c r="H222" s="206" t="s">
        <v>1</v>
      </c>
      <c r="I222" s="208"/>
      <c r="J222" s="15"/>
      <c r="K222" s="15"/>
      <c r="L222" s="205"/>
      <c r="M222" s="209"/>
      <c r="N222" s="210"/>
      <c r="O222" s="210"/>
      <c r="P222" s="210"/>
      <c r="Q222" s="210"/>
      <c r="R222" s="210"/>
      <c r="S222" s="210"/>
      <c r="T222" s="211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06" t="s">
        <v>140</v>
      </c>
      <c r="AU222" s="206" t="s">
        <v>87</v>
      </c>
      <c r="AV222" s="15" t="s">
        <v>85</v>
      </c>
      <c r="AW222" s="15" t="s">
        <v>32</v>
      </c>
      <c r="AX222" s="15" t="s">
        <v>77</v>
      </c>
      <c r="AY222" s="206" t="s">
        <v>128</v>
      </c>
    </row>
    <row r="223" spans="1:51" s="15" customFormat="1" ht="12">
      <c r="A223" s="15"/>
      <c r="B223" s="205"/>
      <c r="C223" s="15"/>
      <c r="D223" s="184" t="s">
        <v>140</v>
      </c>
      <c r="E223" s="206" t="s">
        <v>1</v>
      </c>
      <c r="F223" s="207" t="s">
        <v>280</v>
      </c>
      <c r="G223" s="15"/>
      <c r="H223" s="206" t="s">
        <v>1</v>
      </c>
      <c r="I223" s="208"/>
      <c r="J223" s="15"/>
      <c r="K223" s="15"/>
      <c r="L223" s="205"/>
      <c r="M223" s="209"/>
      <c r="N223" s="210"/>
      <c r="O223" s="210"/>
      <c r="P223" s="210"/>
      <c r="Q223" s="210"/>
      <c r="R223" s="210"/>
      <c r="S223" s="210"/>
      <c r="T223" s="211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06" t="s">
        <v>140</v>
      </c>
      <c r="AU223" s="206" t="s">
        <v>87</v>
      </c>
      <c r="AV223" s="15" t="s">
        <v>85</v>
      </c>
      <c r="AW223" s="15" t="s">
        <v>32</v>
      </c>
      <c r="AX223" s="15" t="s">
        <v>77</v>
      </c>
      <c r="AY223" s="206" t="s">
        <v>128</v>
      </c>
    </row>
    <row r="224" spans="1:51" s="13" customFormat="1" ht="12">
      <c r="A224" s="13"/>
      <c r="B224" s="189"/>
      <c r="C224" s="13"/>
      <c r="D224" s="184" t="s">
        <v>140</v>
      </c>
      <c r="E224" s="190" t="s">
        <v>1</v>
      </c>
      <c r="F224" s="191" t="s">
        <v>286</v>
      </c>
      <c r="G224" s="13"/>
      <c r="H224" s="192">
        <v>38.1</v>
      </c>
      <c r="I224" s="193"/>
      <c r="J224" s="13"/>
      <c r="K224" s="13"/>
      <c r="L224" s="189"/>
      <c r="M224" s="194"/>
      <c r="N224" s="195"/>
      <c r="O224" s="195"/>
      <c r="P224" s="195"/>
      <c r="Q224" s="195"/>
      <c r="R224" s="195"/>
      <c r="S224" s="195"/>
      <c r="T224" s="19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0" t="s">
        <v>140</v>
      </c>
      <c r="AU224" s="190" t="s">
        <v>87</v>
      </c>
      <c r="AV224" s="13" t="s">
        <v>87</v>
      </c>
      <c r="AW224" s="13" t="s">
        <v>32</v>
      </c>
      <c r="AX224" s="13" t="s">
        <v>77</v>
      </c>
      <c r="AY224" s="190" t="s">
        <v>128</v>
      </c>
    </row>
    <row r="225" spans="1:51" s="15" customFormat="1" ht="12">
      <c r="A225" s="15"/>
      <c r="B225" s="205"/>
      <c r="C225" s="15"/>
      <c r="D225" s="184" t="s">
        <v>140</v>
      </c>
      <c r="E225" s="206" t="s">
        <v>1</v>
      </c>
      <c r="F225" s="207" t="s">
        <v>287</v>
      </c>
      <c r="G225" s="15"/>
      <c r="H225" s="206" t="s">
        <v>1</v>
      </c>
      <c r="I225" s="208"/>
      <c r="J225" s="15"/>
      <c r="K225" s="15"/>
      <c r="L225" s="205"/>
      <c r="M225" s="209"/>
      <c r="N225" s="210"/>
      <c r="O225" s="210"/>
      <c r="P225" s="210"/>
      <c r="Q225" s="210"/>
      <c r="R225" s="210"/>
      <c r="S225" s="210"/>
      <c r="T225" s="211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06" t="s">
        <v>140</v>
      </c>
      <c r="AU225" s="206" t="s">
        <v>87</v>
      </c>
      <c r="AV225" s="15" t="s">
        <v>85</v>
      </c>
      <c r="AW225" s="15" t="s">
        <v>32</v>
      </c>
      <c r="AX225" s="15" t="s">
        <v>77</v>
      </c>
      <c r="AY225" s="206" t="s">
        <v>128</v>
      </c>
    </row>
    <row r="226" spans="1:51" s="13" customFormat="1" ht="12">
      <c r="A226" s="13"/>
      <c r="B226" s="189"/>
      <c r="C226" s="13"/>
      <c r="D226" s="184" t="s">
        <v>140</v>
      </c>
      <c r="E226" s="190" t="s">
        <v>1</v>
      </c>
      <c r="F226" s="191" t="s">
        <v>288</v>
      </c>
      <c r="G226" s="13"/>
      <c r="H226" s="192">
        <v>47.5</v>
      </c>
      <c r="I226" s="193"/>
      <c r="J226" s="13"/>
      <c r="K226" s="13"/>
      <c r="L226" s="189"/>
      <c r="M226" s="194"/>
      <c r="N226" s="195"/>
      <c r="O226" s="195"/>
      <c r="P226" s="195"/>
      <c r="Q226" s="195"/>
      <c r="R226" s="195"/>
      <c r="S226" s="195"/>
      <c r="T226" s="19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0" t="s">
        <v>140</v>
      </c>
      <c r="AU226" s="190" t="s">
        <v>87</v>
      </c>
      <c r="AV226" s="13" t="s">
        <v>87</v>
      </c>
      <c r="AW226" s="13" t="s">
        <v>32</v>
      </c>
      <c r="AX226" s="13" t="s">
        <v>77</v>
      </c>
      <c r="AY226" s="190" t="s">
        <v>128</v>
      </c>
    </row>
    <row r="227" spans="1:51" s="14" customFormat="1" ht="12">
      <c r="A227" s="14"/>
      <c r="B227" s="197"/>
      <c r="C227" s="14"/>
      <c r="D227" s="184" t="s">
        <v>140</v>
      </c>
      <c r="E227" s="198" t="s">
        <v>1</v>
      </c>
      <c r="F227" s="199" t="s">
        <v>141</v>
      </c>
      <c r="G227" s="14"/>
      <c r="H227" s="200">
        <v>85.6</v>
      </c>
      <c r="I227" s="201"/>
      <c r="J227" s="14"/>
      <c r="K227" s="14"/>
      <c r="L227" s="197"/>
      <c r="M227" s="202"/>
      <c r="N227" s="203"/>
      <c r="O227" s="203"/>
      <c r="P227" s="203"/>
      <c r="Q227" s="203"/>
      <c r="R227" s="203"/>
      <c r="S227" s="203"/>
      <c r="T227" s="20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198" t="s">
        <v>140</v>
      </c>
      <c r="AU227" s="198" t="s">
        <v>87</v>
      </c>
      <c r="AV227" s="14" t="s">
        <v>136</v>
      </c>
      <c r="AW227" s="14" t="s">
        <v>32</v>
      </c>
      <c r="AX227" s="14" t="s">
        <v>85</v>
      </c>
      <c r="AY227" s="198" t="s">
        <v>128</v>
      </c>
    </row>
    <row r="228" spans="1:65" s="2" customFormat="1" ht="24.15" customHeight="1">
      <c r="A228" s="37"/>
      <c r="B228" s="170"/>
      <c r="C228" s="171" t="s">
        <v>289</v>
      </c>
      <c r="D228" s="171" t="s">
        <v>131</v>
      </c>
      <c r="E228" s="172" t="s">
        <v>290</v>
      </c>
      <c r="F228" s="173" t="s">
        <v>291</v>
      </c>
      <c r="G228" s="174" t="s">
        <v>292</v>
      </c>
      <c r="H228" s="175">
        <v>2.103</v>
      </c>
      <c r="I228" s="176"/>
      <c r="J228" s="177">
        <f>ROUND(I228*H228,2)</f>
        <v>0</v>
      </c>
      <c r="K228" s="173" t="s">
        <v>147</v>
      </c>
      <c r="L228" s="38"/>
      <c r="M228" s="178" t="s">
        <v>1</v>
      </c>
      <c r="N228" s="179" t="s">
        <v>42</v>
      </c>
      <c r="O228" s="76"/>
      <c r="P228" s="180">
        <f>O228*H228</f>
        <v>0</v>
      </c>
      <c r="Q228" s="180">
        <v>0.02337</v>
      </c>
      <c r="R228" s="180">
        <f>Q228*H228</f>
        <v>0.04914711</v>
      </c>
      <c r="S228" s="180">
        <v>0</v>
      </c>
      <c r="T228" s="18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2" t="s">
        <v>179</v>
      </c>
      <c r="AT228" s="182" t="s">
        <v>131</v>
      </c>
      <c r="AU228" s="182" t="s">
        <v>87</v>
      </c>
      <c r="AY228" s="18" t="s">
        <v>128</v>
      </c>
      <c r="BE228" s="183">
        <f>IF(N228="základní",J228,0)</f>
        <v>0</v>
      </c>
      <c r="BF228" s="183">
        <f>IF(N228="snížená",J228,0)</f>
        <v>0</v>
      </c>
      <c r="BG228" s="183">
        <f>IF(N228="zákl. přenesená",J228,0)</f>
        <v>0</v>
      </c>
      <c r="BH228" s="183">
        <f>IF(N228="sníž. přenesená",J228,0)</f>
        <v>0</v>
      </c>
      <c r="BI228" s="183">
        <f>IF(N228="nulová",J228,0)</f>
        <v>0</v>
      </c>
      <c r="BJ228" s="18" t="s">
        <v>85</v>
      </c>
      <c r="BK228" s="183">
        <f>ROUND(I228*H228,2)</f>
        <v>0</v>
      </c>
      <c r="BL228" s="18" t="s">
        <v>179</v>
      </c>
      <c r="BM228" s="182" t="s">
        <v>293</v>
      </c>
    </row>
    <row r="229" spans="1:51" s="13" customFormat="1" ht="12">
      <c r="A229" s="13"/>
      <c r="B229" s="189"/>
      <c r="C229" s="13"/>
      <c r="D229" s="184" t="s">
        <v>140</v>
      </c>
      <c r="E229" s="190" t="s">
        <v>1</v>
      </c>
      <c r="F229" s="191" t="s">
        <v>294</v>
      </c>
      <c r="G229" s="13"/>
      <c r="H229" s="192">
        <v>0.049</v>
      </c>
      <c r="I229" s="193"/>
      <c r="J229" s="13"/>
      <c r="K229" s="13"/>
      <c r="L229" s="189"/>
      <c r="M229" s="194"/>
      <c r="N229" s="195"/>
      <c r="O229" s="195"/>
      <c r="P229" s="195"/>
      <c r="Q229" s="195"/>
      <c r="R229" s="195"/>
      <c r="S229" s="195"/>
      <c r="T229" s="19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0" t="s">
        <v>140</v>
      </c>
      <c r="AU229" s="190" t="s">
        <v>87</v>
      </c>
      <c r="AV229" s="13" t="s">
        <v>87</v>
      </c>
      <c r="AW229" s="13" t="s">
        <v>32</v>
      </c>
      <c r="AX229" s="13" t="s">
        <v>77</v>
      </c>
      <c r="AY229" s="190" t="s">
        <v>128</v>
      </c>
    </row>
    <row r="230" spans="1:51" s="13" customFormat="1" ht="12">
      <c r="A230" s="13"/>
      <c r="B230" s="189"/>
      <c r="C230" s="13"/>
      <c r="D230" s="184" t="s">
        <v>140</v>
      </c>
      <c r="E230" s="190" t="s">
        <v>1</v>
      </c>
      <c r="F230" s="191" t="s">
        <v>295</v>
      </c>
      <c r="G230" s="13"/>
      <c r="H230" s="192">
        <v>2.054</v>
      </c>
      <c r="I230" s="193"/>
      <c r="J230" s="13"/>
      <c r="K230" s="13"/>
      <c r="L230" s="189"/>
      <c r="M230" s="194"/>
      <c r="N230" s="195"/>
      <c r="O230" s="195"/>
      <c r="P230" s="195"/>
      <c r="Q230" s="195"/>
      <c r="R230" s="195"/>
      <c r="S230" s="195"/>
      <c r="T230" s="19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0" t="s">
        <v>140</v>
      </c>
      <c r="AU230" s="190" t="s">
        <v>87</v>
      </c>
      <c r="AV230" s="13" t="s">
        <v>87</v>
      </c>
      <c r="AW230" s="13" t="s">
        <v>32</v>
      </c>
      <c r="AX230" s="13" t="s">
        <v>77</v>
      </c>
      <c r="AY230" s="190" t="s">
        <v>128</v>
      </c>
    </row>
    <row r="231" spans="1:51" s="14" customFormat="1" ht="12">
      <c r="A231" s="14"/>
      <c r="B231" s="197"/>
      <c r="C231" s="14"/>
      <c r="D231" s="184" t="s">
        <v>140</v>
      </c>
      <c r="E231" s="198" t="s">
        <v>1</v>
      </c>
      <c r="F231" s="199" t="s">
        <v>141</v>
      </c>
      <c r="G231" s="14"/>
      <c r="H231" s="200">
        <v>2.1029999999999998</v>
      </c>
      <c r="I231" s="201"/>
      <c r="J231" s="14"/>
      <c r="K231" s="14"/>
      <c r="L231" s="197"/>
      <c r="M231" s="202"/>
      <c r="N231" s="203"/>
      <c r="O231" s="203"/>
      <c r="P231" s="203"/>
      <c r="Q231" s="203"/>
      <c r="R231" s="203"/>
      <c r="S231" s="203"/>
      <c r="T231" s="20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198" t="s">
        <v>140</v>
      </c>
      <c r="AU231" s="198" t="s">
        <v>87</v>
      </c>
      <c r="AV231" s="14" t="s">
        <v>136</v>
      </c>
      <c r="AW231" s="14" t="s">
        <v>32</v>
      </c>
      <c r="AX231" s="14" t="s">
        <v>85</v>
      </c>
      <c r="AY231" s="198" t="s">
        <v>128</v>
      </c>
    </row>
    <row r="232" spans="1:65" s="2" customFormat="1" ht="16.5" customHeight="1">
      <c r="A232" s="37"/>
      <c r="B232" s="170"/>
      <c r="C232" s="171" t="s">
        <v>296</v>
      </c>
      <c r="D232" s="171" t="s">
        <v>131</v>
      </c>
      <c r="E232" s="172" t="s">
        <v>297</v>
      </c>
      <c r="F232" s="173" t="s">
        <v>298</v>
      </c>
      <c r="G232" s="174" t="s">
        <v>178</v>
      </c>
      <c r="H232" s="175">
        <v>351.13</v>
      </c>
      <c r="I232" s="176"/>
      <c r="J232" s="177">
        <f>ROUND(I232*H232,2)</f>
        <v>0</v>
      </c>
      <c r="K232" s="173" t="s">
        <v>135</v>
      </c>
      <c r="L232" s="38"/>
      <c r="M232" s="178" t="s">
        <v>1</v>
      </c>
      <c r="N232" s="179" t="s">
        <v>42</v>
      </c>
      <c r="O232" s="76"/>
      <c r="P232" s="180">
        <f>O232*H232</f>
        <v>0</v>
      </c>
      <c r="Q232" s="180">
        <v>0</v>
      </c>
      <c r="R232" s="180">
        <f>Q232*H232</f>
        <v>0</v>
      </c>
      <c r="S232" s="180">
        <v>0</v>
      </c>
      <c r="T232" s="18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2" t="s">
        <v>179</v>
      </c>
      <c r="AT232" s="182" t="s">
        <v>131</v>
      </c>
      <c r="AU232" s="182" t="s">
        <v>87</v>
      </c>
      <c r="AY232" s="18" t="s">
        <v>128</v>
      </c>
      <c r="BE232" s="183">
        <f>IF(N232="základní",J232,0)</f>
        <v>0</v>
      </c>
      <c r="BF232" s="183">
        <f>IF(N232="snížená",J232,0)</f>
        <v>0</v>
      </c>
      <c r="BG232" s="183">
        <f>IF(N232="zákl. přenesená",J232,0)</f>
        <v>0</v>
      </c>
      <c r="BH232" s="183">
        <f>IF(N232="sníž. přenesená",J232,0)</f>
        <v>0</v>
      </c>
      <c r="BI232" s="183">
        <f>IF(N232="nulová",J232,0)</f>
        <v>0</v>
      </c>
      <c r="BJ232" s="18" t="s">
        <v>85</v>
      </c>
      <c r="BK232" s="183">
        <f>ROUND(I232*H232,2)</f>
        <v>0</v>
      </c>
      <c r="BL232" s="18" t="s">
        <v>179</v>
      </c>
      <c r="BM232" s="182" t="s">
        <v>299</v>
      </c>
    </row>
    <row r="233" spans="1:47" s="2" customFormat="1" ht="12">
      <c r="A233" s="37"/>
      <c r="B233" s="38"/>
      <c r="C233" s="37"/>
      <c r="D233" s="184" t="s">
        <v>138</v>
      </c>
      <c r="E233" s="37"/>
      <c r="F233" s="185" t="s">
        <v>300</v>
      </c>
      <c r="G233" s="37"/>
      <c r="H233" s="37"/>
      <c r="I233" s="186"/>
      <c r="J233" s="37"/>
      <c r="K233" s="37"/>
      <c r="L233" s="38"/>
      <c r="M233" s="187"/>
      <c r="N233" s="188"/>
      <c r="O233" s="76"/>
      <c r="P233" s="76"/>
      <c r="Q233" s="76"/>
      <c r="R233" s="76"/>
      <c r="S233" s="76"/>
      <c r="T233" s="7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8" t="s">
        <v>138</v>
      </c>
      <c r="AU233" s="18" t="s">
        <v>87</v>
      </c>
    </row>
    <row r="234" spans="1:51" s="15" customFormat="1" ht="12">
      <c r="A234" s="15"/>
      <c r="B234" s="205"/>
      <c r="C234" s="15"/>
      <c r="D234" s="184" t="s">
        <v>140</v>
      </c>
      <c r="E234" s="206" t="s">
        <v>1</v>
      </c>
      <c r="F234" s="207" t="s">
        <v>301</v>
      </c>
      <c r="G234" s="15"/>
      <c r="H234" s="206" t="s">
        <v>1</v>
      </c>
      <c r="I234" s="208"/>
      <c r="J234" s="15"/>
      <c r="K234" s="15"/>
      <c r="L234" s="205"/>
      <c r="M234" s="209"/>
      <c r="N234" s="210"/>
      <c r="O234" s="210"/>
      <c r="P234" s="210"/>
      <c r="Q234" s="210"/>
      <c r="R234" s="210"/>
      <c r="S234" s="210"/>
      <c r="T234" s="211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06" t="s">
        <v>140</v>
      </c>
      <c r="AU234" s="206" t="s">
        <v>87</v>
      </c>
      <c r="AV234" s="15" t="s">
        <v>85</v>
      </c>
      <c r="AW234" s="15" t="s">
        <v>32</v>
      </c>
      <c r="AX234" s="15" t="s">
        <v>77</v>
      </c>
      <c r="AY234" s="206" t="s">
        <v>128</v>
      </c>
    </row>
    <row r="235" spans="1:51" s="13" customFormat="1" ht="12">
      <c r="A235" s="13"/>
      <c r="B235" s="189"/>
      <c r="C235" s="13"/>
      <c r="D235" s="184" t="s">
        <v>140</v>
      </c>
      <c r="E235" s="190" t="s">
        <v>1</v>
      </c>
      <c r="F235" s="191" t="s">
        <v>302</v>
      </c>
      <c r="G235" s="13"/>
      <c r="H235" s="192">
        <v>351.13</v>
      </c>
      <c r="I235" s="193"/>
      <c r="J235" s="13"/>
      <c r="K235" s="13"/>
      <c r="L235" s="189"/>
      <c r="M235" s="194"/>
      <c r="N235" s="195"/>
      <c r="O235" s="195"/>
      <c r="P235" s="195"/>
      <c r="Q235" s="195"/>
      <c r="R235" s="195"/>
      <c r="S235" s="195"/>
      <c r="T235" s="19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0" t="s">
        <v>140</v>
      </c>
      <c r="AU235" s="190" t="s">
        <v>87</v>
      </c>
      <c r="AV235" s="13" t="s">
        <v>87</v>
      </c>
      <c r="AW235" s="13" t="s">
        <v>32</v>
      </c>
      <c r="AX235" s="13" t="s">
        <v>85</v>
      </c>
      <c r="AY235" s="190" t="s">
        <v>128</v>
      </c>
    </row>
    <row r="236" spans="1:65" s="2" customFormat="1" ht="21.75" customHeight="1">
      <c r="A236" s="37"/>
      <c r="B236" s="170"/>
      <c r="C236" s="171" t="s">
        <v>303</v>
      </c>
      <c r="D236" s="171" t="s">
        <v>131</v>
      </c>
      <c r="E236" s="172" t="s">
        <v>304</v>
      </c>
      <c r="F236" s="173" t="s">
        <v>305</v>
      </c>
      <c r="G236" s="174" t="s">
        <v>178</v>
      </c>
      <c r="H236" s="175">
        <v>438.913</v>
      </c>
      <c r="I236" s="176"/>
      <c r="J236" s="177">
        <f>ROUND(I236*H236,2)</f>
        <v>0</v>
      </c>
      <c r="K236" s="173" t="s">
        <v>135</v>
      </c>
      <c r="L236" s="38"/>
      <c r="M236" s="178" t="s">
        <v>1</v>
      </c>
      <c r="N236" s="179" t="s">
        <v>42</v>
      </c>
      <c r="O236" s="76"/>
      <c r="P236" s="180">
        <f>O236*H236</f>
        <v>0</v>
      </c>
      <c r="Q236" s="180">
        <v>0</v>
      </c>
      <c r="R236" s="180">
        <f>Q236*H236</f>
        <v>0</v>
      </c>
      <c r="S236" s="180">
        <v>0</v>
      </c>
      <c r="T236" s="18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82" t="s">
        <v>179</v>
      </c>
      <c r="AT236" s="182" t="s">
        <v>131</v>
      </c>
      <c r="AU236" s="182" t="s">
        <v>87</v>
      </c>
      <c r="AY236" s="18" t="s">
        <v>128</v>
      </c>
      <c r="BE236" s="183">
        <f>IF(N236="základní",J236,0)</f>
        <v>0</v>
      </c>
      <c r="BF236" s="183">
        <f>IF(N236="snížená",J236,0)</f>
        <v>0</v>
      </c>
      <c r="BG236" s="183">
        <f>IF(N236="zákl. přenesená",J236,0)</f>
        <v>0</v>
      </c>
      <c r="BH236" s="183">
        <f>IF(N236="sníž. přenesená",J236,0)</f>
        <v>0</v>
      </c>
      <c r="BI236" s="183">
        <f>IF(N236="nulová",J236,0)</f>
        <v>0</v>
      </c>
      <c r="BJ236" s="18" t="s">
        <v>85</v>
      </c>
      <c r="BK236" s="183">
        <f>ROUND(I236*H236,2)</f>
        <v>0</v>
      </c>
      <c r="BL236" s="18" t="s">
        <v>179</v>
      </c>
      <c r="BM236" s="182" t="s">
        <v>306</v>
      </c>
    </row>
    <row r="237" spans="1:47" s="2" customFormat="1" ht="12">
      <c r="A237" s="37"/>
      <c r="B237" s="38"/>
      <c r="C237" s="37"/>
      <c r="D237" s="184" t="s">
        <v>138</v>
      </c>
      <c r="E237" s="37"/>
      <c r="F237" s="185" t="s">
        <v>300</v>
      </c>
      <c r="G237" s="37"/>
      <c r="H237" s="37"/>
      <c r="I237" s="186"/>
      <c r="J237" s="37"/>
      <c r="K237" s="37"/>
      <c r="L237" s="38"/>
      <c r="M237" s="187"/>
      <c r="N237" s="188"/>
      <c r="O237" s="76"/>
      <c r="P237" s="76"/>
      <c r="Q237" s="76"/>
      <c r="R237" s="76"/>
      <c r="S237" s="76"/>
      <c r="T237" s="7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8" t="s">
        <v>138</v>
      </c>
      <c r="AU237" s="18" t="s">
        <v>87</v>
      </c>
    </row>
    <row r="238" spans="1:51" s="15" customFormat="1" ht="12">
      <c r="A238" s="15"/>
      <c r="B238" s="205"/>
      <c r="C238" s="15"/>
      <c r="D238" s="184" t="s">
        <v>140</v>
      </c>
      <c r="E238" s="206" t="s">
        <v>1</v>
      </c>
      <c r="F238" s="207" t="s">
        <v>307</v>
      </c>
      <c r="G238" s="15"/>
      <c r="H238" s="206" t="s">
        <v>1</v>
      </c>
      <c r="I238" s="208"/>
      <c r="J238" s="15"/>
      <c r="K238" s="15"/>
      <c r="L238" s="205"/>
      <c r="M238" s="209"/>
      <c r="N238" s="210"/>
      <c r="O238" s="210"/>
      <c r="P238" s="210"/>
      <c r="Q238" s="210"/>
      <c r="R238" s="210"/>
      <c r="S238" s="210"/>
      <c r="T238" s="211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06" t="s">
        <v>140</v>
      </c>
      <c r="AU238" s="206" t="s">
        <v>87</v>
      </c>
      <c r="AV238" s="15" t="s">
        <v>85</v>
      </c>
      <c r="AW238" s="15" t="s">
        <v>32</v>
      </c>
      <c r="AX238" s="15" t="s">
        <v>77</v>
      </c>
      <c r="AY238" s="206" t="s">
        <v>128</v>
      </c>
    </row>
    <row r="239" spans="1:51" s="13" customFormat="1" ht="12">
      <c r="A239" s="13"/>
      <c r="B239" s="189"/>
      <c r="C239" s="13"/>
      <c r="D239" s="184" t="s">
        <v>140</v>
      </c>
      <c r="E239" s="190" t="s">
        <v>1</v>
      </c>
      <c r="F239" s="191" t="s">
        <v>308</v>
      </c>
      <c r="G239" s="13"/>
      <c r="H239" s="192">
        <v>438.913</v>
      </c>
      <c r="I239" s="193"/>
      <c r="J239" s="13"/>
      <c r="K239" s="13"/>
      <c r="L239" s="189"/>
      <c r="M239" s="194"/>
      <c r="N239" s="195"/>
      <c r="O239" s="195"/>
      <c r="P239" s="195"/>
      <c r="Q239" s="195"/>
      <c r="R239" s="195"/>
      <c r="S239" s="195"/>
      <c r="T239" s="19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0" t="s">
        <v>140</v>
      </c>
      <c r="AU239" s="190" t="s">
        <v>87</v>
      </c>
      <c r="AV239" s="13" t="s">
        <v>87</v>
      </c>
      <c r="AW239" s="13" t="s">
        <v>32</v>
      </c>
      <c r="AX239" s="13" t="s">
        <v>77</v>
      </c>
      <c r="AY239" s="190" t="s">
        <v>128</v>
      </c>
    </row>
    <row r="240" spans="1:51" s="14" customFormat="1" ht="12">
      <c r="A240" s="14"/>
      <c r="B240" s="197"/>
      <c r="C240" s="14"/>
      <c r="D240" s="184" t="s">
        <v>140</v>
      </c>
      <c r="E240" s="198" t="s">
        <v>1</v>
      </c>
      <c r="F240" s="199" t="s">
        <v>141</v>
      </c>
      <c r="G240" s="14"/>
      <c r="H240" s="200">
        <v>438.913</v>
      </c>
      <c r="I240" s="201"/>
      <c r="J240" s="14"/>
      <c r="K240" s="14"/>
      <c r="L240" s="197"/>
      <c r="M240" s="202"/>
      <c r="N240" s="203"/>
      <c r="O240" s="203"/>
      <c r="P240" s="203"/>
      <c r="Q240" s="203"/>
      <c r="R240" s="203"/>
      <c r="S240" s="203"/>
      <c r="T240" s="20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98" t="s">
        <v>140</v>
      </c>
      <c r="AU240" s="198" t="s">
        <v>87</v>
      </c>
      <c r="AV240" s="14" t="s">
        <v>136</v>
      </c>
      <c r="AW240" s="14" t="s">
        <v>32</v>
      </c>
      <c r="AX240" s="14" t="s">
        <v>85</v>
      </c>
      <c r="AY240" s="198" t="s">
        <v>128</v>
      </c>
    </row>
    <row r="241" spans="1:51" s="13" customFormat="1" ht="12">
      <c r="A241" s="13"/>
      <c r="B241" s="189"/>
      <c r="C241" s="13"/>
      <c r="D241" s="184" t="s">
        <v>140</v>
      </c>
      <c r="E241" s="190" t="s">
        <v>1</v>
      </c>
      <c r="F241" s="191" t="s">
        <v>77</v>
      </c>
      <c r="G241" s="13"/>
      <c r="H241" s="192">
        <v>0</v>
      </c>
      <c r="I241" s="193"/>
      <c r="J241" s="13"/>
      <c r="K241" s="13"/>
      <c r="L241" s="189"/>
      <c r="M241" s="194"/>
      <c r="N241" s="195"/>
      <c r="O241" s="195"/>
      <c r="P241" s="195"/>
      <c r="Q241" s="195"/>
      <c r="R241" s="195"/>
      <c r="S241" s="195"/>
      <c r="T241" s="19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0" t="s">
        <v>140</v>
      </c>
      <c r="AU241" s="190" t="s">
        <v>87</v>
      </c>
      <c r="AV241" s="13" t="s">
        <v>87</v>
      </c>
      <c r="AW241" s="13" t="s">
        <v>32</v>
      </c>
      <c r="AX241" s="13" t="s">
        <v>77</v>
      </c>
      <c r="AY241" s="190" t="s">
        <v>128</v>
      </c>
    </row>
    <row r="242" spans="1:51" s="14" customFormat="1" ht="12">
      <c r="A242" s="14"/>
      <c r="B242" s="197"/>
      <c r="C242" s="14"/>
      <c r="D242" s="184" t="s">
        <v>140</v>
      </c>
      <c r="E242" s="198" t="s">
        <v>1</v>
      </c>
      <c r="F242" s="199" t="s">
        <v>141</v>
      </c>
      <c r="G242" s="14"/>
      <c r="H242" s="200">
        <v>0</v>
      </c>
      <c r="I242" s="201"/>
      <c r="J242" s="14"/>
      <c r="K242" s="14"/>
      <c r="L242" s="197"/>
      <c r="M242" s="202"/>
      <c r="N242" s="203"/>
      <c r="O242" s="203"/>
      <c r="P242" s="203"/>
      <c r="Q242" s="203"/>
      <c r="R242" s="203"/>
      <c r="S242" s="203"/>
      <c r="T242" s="20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8" t="s">
        <v>140</v>
      </c>
      <c r="AU242" s="198" t="s">
        <v>87</v>
      </c>
      <c r="AV242" s="14" t="s">
        <v>136</v>
      </c>
      <c r="AW242" s="14" t="s">
        <v>32</v>
      </c>
      <c r="AX242" s="14" t="s">
        <v>77</v>
      </c>
      <c r="AY242" s="198" t="s">
        <v>128</v>
      </c>
    </row>
    <row r="243" spans="1:51" s="14" customFormat="1" ht="12">
      <c r="A243" s="14"/>
      <c r="B243" s="197"/>
      <c r="C243" s="14"/>
      <c r="D243" s="184" t="s">
        <v>140</v>
      </c>
      <c r="E243" s="198" t="s">
        <v>1</v>
      </c>
      <c r="F243" s="199" t="s">
        <v>141</v>
      </c>
      <c r="G243" s="14"/>
      <c r="H243" s="200">
        <v>0</v>
      </c>
      <c r="I243" s="201"/>
      <c r="J243" s="14"/>
      <c r="K243" s="14"/>
      <c r="L243" s="197"/>
      <c r="M243" s="202"/>
      <c r="N243" s="203"/>
      <c r="O243" s="203"/>
      <c r="P243" s="203"/>
      <c r="Q243" s="203"/>
      <c r="R243" s="203"/>
      <c r="S243" s="203"/>
      <c r="T243" s="20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198" t="s">
        <v>140</v>
      </c>
      <c r="AU243" s="198" t="s">
        <v>87</v>
      </c>
      <c r="AV243" s="14" t="s">
        <v>136</v>
      </c>
      <c r="AW243" s="14" t="s">
        <v>32</v>
      </c>
      <c r="AX243" s="14" t="s">
        <v>77</v>
      </c>
      <c r="AY243" s="198" t="s">
        <v>128</v>
      </c>
    </row>
    <row r="244" spans="1:65" s="2" customFormat="1" ht="16.5" customHeight="1">
      <c r="A244" s="37"/>
      <c r="B244" s="170"/>
      <c r="C244" s="171" t="s">
        <v>309</v>
      </c>
      <c r="D244" s="171" t="s">
        <v>131</v>
      </c>
      <c r="E244" s="172" t="s">
        <v>310</v>
      </c>
      <c r="F244" s="173" t="s">
        <v>311</v>
      </c>
      <c r="G244" s="174" t="s">
        <v>178</v>
      </c>
      <c r="H244" s="175">
        <v>1316.738</v>
      </c>
      <c r="I244" s="176"/>
      <c r="J244" s="177">
        <f>ROUND(I244*H244,2)</f>
        <v>0</v>
      </c>
      <c r="K244" s="173" t="s">
        <v>135</v>
      </c>
      <c r="L244" s="38"/>
      <c r="M244" s="178" t="s">
        <v>1</v>
      </c>
      <c r="N244" s="179" t="s">
        <v>42</v>
      </c>
      <c r="O244" s="76"/>
      <c r="P244" s="180">
        <f>O244*H244</f>
        <v>0</v>
      </c>
      <c r="Q244" s="180">
        <v>0</v>
      </c>
      <c r="R244" s="180">
        <f>Q244*H244</f>
        <v>0</v>
      </c>
      <c r="S244" s="180">
        <v>0</v>
      </c>
      <c r="T244" s="18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2" t="s">
        <v>179</v>
      </c>
      <c r="AT244" s="182" t="s">
        <v>131</v>
      </c>
      <c r="AU244" s="182" t="s">
        <v>87</v>
      </c>
      <c r="AY244" s="18" t="s">
        <v>128</v>
      </c>
      <c r="BE244" s="183">
        <f>IF(N244="základní",J244,0)</f>
        <v>0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18" t="s">
        <v>85</v>
      </c>
      <c r="BK244" s="183">
        <f>ROUND(I244*H244,2)</f>
        <v>0</v>
      </c>
      <c r="BL244" s="18" t="s">
        <v>179</v>
      </c>
      <c r="BM244" s="182" t="s">
        <v>312</v>
      </c>
    </row>
    <row r="245" spans="1:47" s="2" customFormat="1" ht="12">
      <c r="A245" s="37"/>
      <c r="B245" s="38"/>
      <c r="C245" s="37"/>
      <c r="D245" s="184" t="s">
        <v>138</v>
      </c>
      <c r="E245" s="37"/>
      <c r="F245" s="185" t="s">
        <v>300</v>
      </c>
      <c r="G245" s="37"/>
      <c r="H245" s="37"/>
      <c r="I245" s="186"/>
      <c r="J245" s="37"/>
      <c r="K245" s="37"/>
      <c r="L245" s="38"/>
      <c r="M245" s="187"/>
      <c r="N245" s="188"/>
      <c r="O245" s="76"/>
      <c r="P245" s="76"/>
      <c r="Q245" s="76"/>
      <c r="R245" s="76"/>
      <c r="S245" s="76"/>
      <c r="T245" s="7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8" t="s">
        <v>138</v>
      </c>
      <c r="AU245" s="18" t="s">
        <v>87</v>
      </c>
    </row>
    <row r="246" spans="1:51" s="15" customFormat="1" ht="12">
      <c r="A246" s="15"/>
      <c r="B246" s="205"/>
      <c r="C246" s="15"/>
      <c r="D246" s="184" t="s">
        <v>140</v>
      </c>
      <c r="E246" s="206" t="s">
        <v>1</v>
      </c>
      <c r="F246" s="207" t="s">
        <v>307</v>
      </c>
      <c r="G246" s="15"/>
      <c r="H246" s="206" t="s">
        <v>1</v>
      </c>
      <c r="I246" s="208"/>
      <c r="J246" s="15"/>
      <c r="K246" s="15"/>
      <c r="L246" s="205"/>
      <c r="M246" s="209"/>
      <c r="N246" s="210"/>
      <c r="O246" s="210"/>
      <c r="P246" s="210"/>
      <c r="Q246" s="210"/>
      <c r="R246" s="210"/>
      <c r="S246" s="210"/>
      <c r="T246" s="211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06" t="s">
        <v>140</v>
      </c>
      <c r="AU246" s="206" t="s">
        <v>87</v>
      </c>
      <c r="AV246" s="15" t="s">
        <v>85</v>
      </c>
      <c r="AW246" s="15" t="s">
        <v>32</v>
      </c>
      <c r="AX246" s="15" t="s">
        <v>77</v>
      </c>
      <c r="AY246" s="206" t="s">
        <v>128</v>
      </c>
    </row>
    <row r="247" spans="1:51" s="13" customFormat="1" ht="12">
      <c r="A247" s="13"/>
      <c r="B247" s="189"/>
      <c r="C247" s="13"/>
      <c r="D247" s="184" t="s">
        <v>140</v>
      </c>
      <c r="E247" s="190" t="s">
        <v>1</v>
      </c>
      <c r="F247" s="191" t="s">
        <v>313</v>
      </c>
      <c r="G247" s="13"/>
      <c r="H247" s="192">
        <v>1316.738</v>
      </c>
      <c r="I247" s="193"/>
      <c r="J247" s="13"/>
      <c r="K247" s="13"/>
      <c r="L247" s="189"/>
      <c r="M247" s="194"/>
      <c r="N247" s="195"/>
      <c r="O247" s="195"/>
      <c r="P247" s="195"/>
      <c r="Q247" s="195"/>
      <c r="R247" s="195"/>
      <c r="S247" s="195"/>
      <c r="T247" s="19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0" t="s">
        <v>140</v>
      </c>
      <c r="AU247" s="190" t="s">
        <v>87</v>
      </c>
      <c r="AV247" s="13" t="s">
        <v>87</v>
      </c>
      <c r="AW247" s="13" t="s">
        <v>32</v>
      </c>
      <c r="AX247" s="13" t="s">
        <v>77</v>
      </c>
      <c r="AY247" s="190" t="s">
        <v>128</v>
      </c>
    </row>
    <row r="248" spans="1:51" s="14" customFormat="1" ht="12">
      <c r="A248" s="14"/>
      <c r="B248" s="197"/>
      <c r="C248" s="14"/>
      <c r="D248" s="184" t="s">
        <v>140</v>
      </c>
      <c r="E248" s="198" t="s">
        <v>1</v>
      </c>
      <c r="F248" s="199" t="s">
        <v>141</v>
      </c>
      <c r="G248" s="14"/>
      <c r="H248" s="200">
        <v>1316.738</v>
      </c>
      <c r="I248" s="201"/>
      <c r="J248" s="14"/>
      <c r="K248" s="14"/>
      <c r="L248" s="197"/>
      <c r="M248" s="202"/>
      <c r="N248" s="203"/>
      <c r="O248" s="203"/>
      <c r="P248" s="203"/>
      <c r="Q248" s="203"/>
      <c r="R248" s="203"/>
      <c r="S248" s="203"/>
      <c r="T248" s="20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198" t="s">
        <v>140</v>
      </c>
      <c r="AU248" s="198" t="s">
        <v>87</v>
      </c>
      <c r="AV248" s="14" t="s">
        <v>136</v>
      </c>
      <c r="AW248" s="14" t="s">
        <v>32</v>
      </c>
      <c r="AX248" s="14" t="s">
        <v>85</v>
      </c>
      <c r="AY248" s="198" t="s">
        <v>128</v>
      </c>
    </row>
    <row r="249" spans="1:51" s="13" customFormat="1" ht="12">
      <c r="A249" s="13"/>
      <c r="B249" s="189"/>
      <c r="C249" s="13"/>
      <c r="D249" s="184" t="s">
        <v>140</v>
      </c>
      <c r="E249" s="190" t="s">
        <v>1</v>
      </c>
      <c r="F249" s="191" t="s">
        <v>77</v>
      </c>
      <c r="G249" s="13"/>
      <c r="H249" s="192">
        <v>0</v>
      </c>
      <c r="I249" s="193"/>
      <c r="J249" s="13"/>
      <c r="K249" s="13"/>
      <c r="L249" s="189"/>
      <c r="M249" s="194"/>
      <c r="N249" s="195"/>
      <c r="O249" s="195"/>
      <c r="P249" s="195"/>
      <c r="Q249" s="195"/>
      <c r="R249" s="195"/>
      <c r="S249" s="195"/>
      <c r="T249" s="19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0" t="s">
        <v>140</v>
      </c>
      <c r="AU249" s="190" t="s">
        <v>87</v>
      </c>
      <c r="AV249" s="13" t="s">
        <v>87</v>
      </c>
      <c r="AW249" s="13" t="s">
        <v>32</v>
      </c>
      <c r="AX249" s="13" t="s">
        <v>77</v>
      </c>
      <c r="AY249" s="190" t="s">
        <v>128</v>
      </c>
    </row>
    <row r="250" spans="1:51" s="14" customFormat="1" ht="12">
      <c r="A250" s="14"/>
      <c r="B250" s="197"/>
      <c r="C250" s="14"/>
      <c r="D250" s="184" t="s">
        <v>140</v>
      </c>
      <c r="E250" s="198" t="s">
        <v>1</v>
      </c>
      <c r="F250" s="199" t="s">
        <v>141</v>
      </c>
      <c r="G250" s="14"/>
      <c r="H250" s="200">
        <v>0</v>
      </c>
      <c r="I250" s="201"/>
      <c r="J250" s="14"/>
      <c r="K250" s="14"/>
      <c r="L250" s="197"/>
      <c r="M250" s="202"/>
      <c r="N250" s="203"/>
      <c r="O250" s="203"/>
      <c r="P250" s="203"/>
      <c r="Q250" s="203"/>
      <c r="R250" s="203"/>
      <c r="S250" s="203"/>
      <c r="T250" s="20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198" t="s">
        <v>140</v>
      </c>
      <c r="AU250" s="198" t="s">
        <v>87</v>
      </c>
      <c r="AV250" s="14" t="s">
        <v>136</v>
      </c>
      <c r="AW250" s="14" t="s">
        <v>32</v>
      </c>
      <c r="AX250" s="14" t="s">
        <v>77</v>
      </c>
      <c r="AY250" s="198" t="s">
        <v>128</v>
      </c>
    </row>
    <row r="251" spans="1:65" s="2" customFormat="1" ht="24.15" customHeight="1">
      <c r="A251" s="37"/>
      <c r="B251" s="170"/>
      <c r="C251" s="171" t="s">
        <v>314</v>
      </c>
      <c r="D251" s="171" t="s">
        <v>131</v>
      </c>
      <c r="E251" s="172" t="s">
        <v>315</v>
      </c>
      <c r="F251" s="173" t="s">
        <v>316</v>
      </c>
      <c r="G251" s="174" t="s">
        <v>134</v>
      </c>
      <c r="H251" s="175">
        <v>1</v>
      </c>
      <c r="I251" s="176"/>
      <c r="J251" s="177">
        <f>ROUND(I251*H251,2)</f>
        <v>0</v>
      </c>
      <c r="K251" s="173" t="s">
        <v>135</v>
      </c>
      <c r="L251" s="38"/>
      <c r="M251" s="178" t="s">
        <v>1</v>
      </c>
      <c r="N251" s="179" t="s">
        <v>42</v>
      </c>
      <c r="O251" s="76"/>
      <c r="P251" s="180">
        <f>O251*H251</f>
        <v>0</v>
      </c>
      <c r="Q251" s="180">
        <v>0</v>
      </c>
      <c r="R251" s="180">
        <f>Q251*H251</f>
        <v>0</v>
      </c>
      <c r="S251" s="180">
        <v>0</v>
      </c>
      <c r="T251" s="18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2" t="s">
        <v>179</v>
      </c>
      <c r="AT251" s="182" t="s">
        <v>131</v>
      </c>
      <c r="AU251" s="182" t="s">
        <v>87</v>
      </c>
      <c r="AY251" s="18" t="s">
        <v>128</v>
      </c>
      <c r="BE251" s="183">
        <f>IF(N251="základní",J251,0)</f>
        <v>0</v>
      </c>
      <c r="BF251" s="183">
        <f>IF(N251="snížená",J251,0)</f>
        <v>0</v>
      </c>
      <c r="BG251" s="183">
        <f>IF(N251="zákl. přenesená",J251,0)</f>
        <v>0</v>
      </c>
      <c r="BH251" s="183">
        <f>IF(N251="sníž. přenesená",J251,0)</f>
        <v>0</v>
      </c>
      <c r="BI251" s="183">
        <f>IF(N251="nulová",J251,0)</f>
        <v>0</v>
      </c>
      <c r="BJ251" s="18" t="s">
        <v>85</v>
      </c>
      <c r="BK251" s="183">
        <f>ROUND(I251*H251,2)</f>
        <v>0</v>
      </c>
      <c r="BL251" s="18" t="s">
        <v>179</v>
      </c>
      <c r="BM251" s="182" t="s">
        <v>317</v>
      </c>
    </row>
    <row r="252" spans="1:47" s="2" customFormat="1" ht="12">
      <c r="A252" s="37"/>
      <c r="B252" s="38"/>
      <c r="C252" s="37"/>
      <c r="D252" s="184" t="s">
        <v>138</v>
      </c>
      <c r="E252" s="37"/>
      <c r="F252" s="185" t="s">
        <v>300</v>
      </c>
      <c r="G252" s="37"/>
      <c r="H252" s="37"/>
      <c r="I252" s="186"/>
      <c r="J252" s="37"/>
      <c r="K252" s="37"/>
      <c r="L252" s="38"/>
      <c r="M252" s="187"/>
      <c r="N252" s="188"/>
      <c r="O252" s="76"/>
      <c r="P252" s="76"/>
      <c r="Q252" s="76"/>
      <c r="R252" s="76"/>
      <c r="S252" s="76"/>
      <c r="T252" s="7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8" t="s">
        <v>138</v>
      </c>
      <c r="AU252" s="18" t="s">
        <v>87</v>
      </c>
    </row>
    <row r="253" spans="1:51" s="15" customFormat="1" ht="12">
      <c r="A253" s="15"/>
      <c r="B253" s="205"/>
      <c r="C253" s="15"/>
      <c r="D253" s="184" t="s">
        <v>140</v>
      </c>
      <c r="E253" s="206" t="s">
        <v>1</v>
      </c>
      <c r="F253" s="207" t="s">
        <v>318</v>
      </c>
      <c r="G253" s="15"/>
      <c r="H253" s="206" t="s">
        <v>1</v>
      </c>
      <c r="I253" s="208"/>
      <c r="J253" s="15"/>
      <c r="K253" s="15"/>
      <c r="L253" s="205"/>
      <c r="M253" s="209"/>
      <c r="N253" s="210"/>
      <c r="O253" s="210"/>
      <c r="P253" s="210"/>
      <c r="Q253" s="210"/>
      <c r="R253" s="210"/>
      <c r="S253" s="210"/>
      <c r="T253" s="211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06" t="s">
        <v>140</v>
      </c>
      <c r="AU253" s="206" t="s">
        <v>87</v>
      </c>
      <c r="AV253" s="15" t="s">
        <v>85</v>
      </c>
      <c r="AW253" s="15" t="s">
        <v>32</v>
      </c>
      <c r="AX253" s="15" t="s">
        <v>77</v>
      </c>
      <c r="AY253" s="206" t="s">
        <v>128</v>
      </c>
    </row>
    <row r="254" spans="1:51" s="13" customFormat="1" ht="12">
      <c r="A254" s="13"/>
      <c r="B254" s="189"/>
      <c r="C254" s="13"/>
      <c r="D254" s="184" t="s">
        <v>140</v>
      </c>
      <c r="E254" s="190" t="s">
        <v>1</v>
      </c>
      <c r="F254" s="191" t="s">
        <v>85</v>
      </c>
      <c r="G254" s="13"/>
      <c r="H254" s="192">
        <v>1</v>
      </c>
      <c r="I254" s="193"/>
      <c r="J254" s="13"/>
      <c r="K254" s="13"/>
      <c r="L254" s="189"/>
      <c r="M254" s="194"/>
      <c r="N254" s="195"/>
      <c r="O254" s="195"/>
      <c r="P254" s="195"/>
      <c r="Q254" s="195"/>
      <c r="R254" s="195"/>
      <c r="S254" s="195"/>
      <c r="T254" s="19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0" t="s">
        <v>140</v>
      </c>
      <c r="AU254" s="190" t="s">
        <v>87</v>
      </c>
      <c r="AV254" s="13" t="s">
        <v>87</v>
      </c>
      <c r="AW254" s="13" t="s">
        <v>32</v>
      </c>
      <c r="AX254" s="13" t="s">
        <v>85</v>
      </c>
      <c r="AY254" s="190" t="s">
        <v>128</v>
      </c>
    </row>
    <row r="255" spans="1:65" s="2" customFormat="1" ht="24.15" customHeight="1">
      <c r="A255" s="37"/>
      <c r="B255" s="170"/>
      <c r="C255" s="171" t="s">
        <v>319</v>
      </c>
      <c r="D255" s="171" t="s">
        <v>131</v>
      </c>
      <c r="E255" s="172" t="s">
        <v>320</v>
      </c>
      <c r="F255" s="173" t="s">
        <v>321</v>
      </c>
      <c r="G255" s="174" t="s">
        <v>146</v>
      </c>
      <c r="H255" s="175">
        <v>0.049</v>
      </c>
      <c r="I255" s="176"/>
      <c r="J255" s="177">
        <f>ROUND(I255*H255,2)</f>
        <v>0</v>
      </c>
      <c r="K255" s="173" t="s">
        <v>147</v>
      </c>
      <c r="L255" s="38"/>
      <c r="M255" s="178" t="s">
        <v>1</v>
      </c>
      <c r="N255" s="179" t="s">
        <v>42</v>
      </c>
      <c r="O255" s="76"/>
      <c r="P255" s="180">
        <f>O255*H255</f>
        <v>0</v>
      </c>
      <c r="Q255" s="180">
        <v>0</v>
      </c>
      <c r="R255" s="180">
        <f>Q255*H255</f>
        <v>0</v>
      </c>
      <c r="S255" s="180">
        <v>0</v>
      </c>
      <c r="T255" s="18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2" t="s">
        <v>179</v>
      </c>
      <c r="AT255" s="182" t="s">
        <v>131</v>
      </c>
      <c r="AU255" s="182" t="s">
        <v>87</v>
      </c>
      <c r="AY255" s="18" t="s">
        <v>128</v>
      </c>
      <c r="BE255" s="183">
        <f>IF(N255="základní",J255,0)</f>
        <v>0</v>
      </c>
      <c r="BF255" s="183">
        <f>IF(N255="snížená",J255,0)</f>
        <v>0</v>
      </c>
      <c r="BG255" s="183">
        <f>IF(N255="zákl. přenesená",J255,0)</f>
        <v>0</v>
      </c>
      <c r="BH255" s="183">
        <f>IF(N255="sníž. přenesená",J255,0)</f>
        <v>0</v>
      </c>
      <c r="BI255" s="183">
        <f>IF(N255="nulová",J255,0)</f>
        <v>0</v>
      </c>
      <c r="BJ255" s="18" t="s">
        <v>85</v>
      </c>
      <c r="BK255" s="183">
        <f>ROUND(I255*H255,2)</f>
        <v>0</v>
      </c>
      <c r="BL255" s="18" t="s">
        <v>179</v>
      </c>
      <c r="BM255" s="182" t="s">
        <v>322</v>
      </c>
    </row>
    <row r="256" spans="1:63" s="12" customFormat="1" ht="22.8" customHeight="1">
      <c r="A256" s="12"/>
      <c r="B256" s="157"/>
      <c r="C256" s="12"/>
      <c r="D256" s="158" t="s">
        <v>76</v>
      </c>
      <c r="E256" s="168" t="s">
        <v>323</v>
      </c>
      <c r="F256" s="168" t="s">
        <v>324</v>
      </c>
      <c r="G256" s="12"/>
      <c r="H256" s="12"/>
      <c r="I256" s="160"/>
      <c r="J256" s="169">
        <f>BK256</f>
        <v>0</v>
      </c>
      <c r="K256" s="12"/>
      <c r="L256" s="157"/>
      <c r="M256" s="162"/>
      <c r="N256" s="163"/>
      <c r="O256" s="163"/>
      <c r="P256" s="164">
        <f>SUM(P257:P278)</f>
        <v>0</v>
      </c>
      <c r="Q256" s="163"/>
      <c r="R256" s="164">
        <f>SUM(R257:R278)</f>
        <v>27.595832670000004</v>
      </c>
      <c r="S256" s="163"/>
      <c r="T256" s="165">
        <f>SUM(T257:T278)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58" t="s">
        <v>87</v>
      </c>
      <c r="AT256" s="166" t="s">
        <v>76</v>
      </c>
      <c r="AU256" s="166" t="s">
        <v>85</v>
      </c>
      <c r="AY256" s="158" t="s">
        <v>128</v>
      </c>
      <c r="BK256" s="167">
        <f>SUM(BK257:BK278)</f>
        <v>0</v>
      </c>
    </row>
    <row r="257" spans="1:65" s="2" customFormat="1" ht="16.5" customHeight="1">
      <c r="A257" s="37"/>
      <c r="B257" s="170"/>
      <c r="C257" s="171" t="s">
        <v>217</v>
      </c>
      <c r="D257" s="171" t="s">
        <v>131</v>
      </c>
      <c r="E257" s="172" t="s">
        <v>325</v>
      </c>
      <c r="F257" s="173" t="s">
        <v>326</v>
      </c>
      <c r="G257" s="174" t="s">
        <v>134</v>
      </c>
      <c r="H257" s="175">
        <v>1</v>
      </c>
      <c r="I257" s="176"/>
      <c r="J257" s="177">
        <f>ROUND(I257*H257,2)</f>
        <v>0</v>
      </c>
      <c r="K257" s="173" t="s">
        <v>1</v>
      </c>
      <c r="L257" s="38"/>
      <c r="M257" s="178" t="s">
        <v>1</v>
      </c>
      <c r="N257" s="179" t="s">
        <v>42</v>
      </c>
      <c r="O257" s="76"/>
      <c r="P257" s="180">
        <f>O257*H257</f>
        <v>0</v>
      </c>
      <c r="Q257" s="180">
        <v>0</v>
      </c>
      <c r="R257" s="180">
        <f>Q257*H257</f>
        <v>0</v>
      </c>
      <c r="S257" s="180">
        <v>0</v>
      </c>
      <c r="T257" s="181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82" t="s">
        <v>179</v>
      </c>
      <c r="AT257" s="182" t="s">
        <v>131</v>
      </c>
      <c r="AU257" s="182" t="s">
        <v>87</v>
      </c>
      <c r="AY257" s="18" t="s">
        <v>128</v>
      </c>
      <c r="BE257" s="183">
        <f>IF(N257="základní",J257,0)</f>
        <v>0</v>
      </c>
      <c r="BF257" s="183">
        <f>IF(N257="snížená",J257,0)</f>
        <v>0</v>
      </c>
      <c r="BG257" s="183">
        <f>IF(N257="zákl. přenesená",J257,0)</f>
        <v>0</v>
      </c>
      <c r="BH257" s="183">
        <f>IF(N257="sníž. přenesená",J257,0)</f>
        <v>0</v>
      </c>
      <c r="BI257" s="183">
        <f>IF(N257="nulová",J257,0)</f>
        <v>0</v>
      </c>
      <c r="BJ257" s="18" t="s">
        <v>85</v>
      </c>
      <c r="BK257" s="183">
        <f>ROUND(I257*H257,2)</f>
        <v>0</v>
      </c>
      <c r="BL257" s="18" t="s">
        <v>179</v>
      </c>
      <c r="BM257" s="182" t="s">
        <v>327</v>
      </c>
    </row>
    <row r="258" spans="1:47" s="2" customFormat="1" ht="12">
      <c r="A258" s="37"/>
      <c r="B258" s="38"/>
      <c r="C258" s="37"/>
      <c r="D258" s="184" t="s">
        <v>138</v>
      </c>
      <c r="E258" s="37"/>
      <c r="F258" s="185" t="s">
        <v>328</v>
      </c>
      <c r="G258" s="37"/>
      <c r="H258" s="37"/>
      <c r="I258" s="186"/>
      <c r="J258" s="37"/>
      <c r="K258" s="37"/>
      <c r="L258" s="38"/>
      <c r="M258" s="187"/>
      <c r="N258" s="188"/>
      <c r="O258" s="76"/>
      <c r="P258" s="76"/>
      <c r="Q258" s="76"/>
      <c r="R258" s="76"/>
      <c r="S258" s="76"/>
      <c r="T258" s="7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8" t="s">
        <v>138</v>
      </c>
      <c r="AU258" s="18" t="s">
        <v>87</v>
      </c>
    </row>
    <row r="259" spans="1:65" s="2" customFormat="1" ht="24.15" customHeight="1">
      <c r="A259" s="37"/>
      <c r="B259" s="170"/>
      <c r="C259" s="171" t="s">
        <v>329</v>
      </c>
      <c r="D259" s="171" t="s">
        <v>131</v>
      </c>
      <c r="E259" s="172" t="s">
        <v>330</v>
      </c>
      <c r="F259" s="173" t="s">
        <v>331</v>
      </c>
      <c r="G259" s="174" t="s">
        <v>178</v>
      </c>
      <c r="H259" s="175">
        <v>1755.65</v>
      </c>
      <c r="I259" s="176"/>
      <c r="J259" s="177">
        <f>ROUND(I259*H259,2)</f>
        <v>0</v>
      </c>
      <c r="K259" s="173" t="s">
        <v>147</v>
      </c>
      <c r="L259" s="38"/>
      <c r="M259" s="178" t="s">
        <v>1</v>
      </c>
      <c r="N259" s="179" t="s">
        <v>42</v>
      </c>
      <c r="O259" s="76"/>
      <c r="P259" s="180">
        <f>O259*H259</f>
        <v>0</v>
      </c>
      <c r="Q259" s="180">
        <v>0</v>
      </c>
      <c r="R259" s="180">
        <f>Q259*H259</f>
        <v>0</v>
      </c>
      <c r="S259" s="180">
        <v>0</v>
      </c>
      <c r="T259" s="181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82" t="s">
        <v>179</v>
      </c>
      <c r="AT259" s="182" t="s">
        <v>131</v>
      </c>
      <c r="AU259" s="182" t="s">
        <v>87</v>
      </c>
      <c r="AY259" s="18" t="s">
        <v>128</v>
      </c>
      <c r="BE259" s="183">
        <f>IF(N259="základní",J259,0)</f>
        <v>0</v>
      </c>
      <c r="BF259" s="183">
        <f>IF(N259="snížená",J259,0)</f>
        <v>0</v>
      </c>
      <c r="BG259" s="183">
        <f>IF(N259="zákl. přenesená",J259,0)</f>
        <v>0</v>
      </c>
      <c r="BH259" s="183">
        <f>IF(N259="sníž. přenesená",J259,0)</f>
        <v>0</v>
      </c>
      <c r="BI259" s="183">
        <f>IF(N259="nulová",J259,0)</f>
        <v>0</v>
      </c>
      <c r="BJ259" s="18" t="s">
        <v>85</v>
      </c>
      <c r="BK259" s="183">
        <f>ROUND(I259*H259,2)</f>
        <v>0</v>
      </c>
      <c r="BL259" s="18" t="s">
        <v>179</v>
      </c>
      <c r="BM259" s="182" t="s">
        <v>332</v>
      </c>
    </row>
    <row r="260" spans="1:65" s="2" customFormat="1" ht="16.5" customHeight="1">
      <c r="A260" s="37"/>
      <c r="B260" s="170"/>
      <c r="C260" s="212" t="s">
        <v>333</v>
      </c>
      <c r="D260" s="212" t="s">
        <v>214</v>
      </c>
      <c r="E260" s="213" t="s">
        <v>334</v>
      </c>
      <c r="F260" s="214" t="s">
        <v>335</v>
      </c>
      <c r="G260" s="215" t="s">
        <v>292</v>
      </c>
      <c r="H260" s="216">
        <v>48.28</v>
      </c>
      <c r="I260" s="217"/>
      <c r="J260" s="218">
        <f>ROUND(I260*H260,2)</f>
        <v>0</v>
      </c>
      <c r="K260" s="214" t="s">
        <v>147</v>
      </c>
      <c r="L260" s="219"/>
      <c r="M260" s="220" t="s">
        <v>1</v>
      </c>
      <c r="N260" s="221" t="s">
        <v>42</v>
      </c>
      <c r="O260" s="76"/>
      <c r="P260" s="180">
        <f>O260*H260</f>
        <v>0</v>
      </c>
      <c r="Q260" s="180">
        <v>0.55</v>
      </c>
      <c r="R260" s="180">
        <f>Q260*H260</f>
        <v>26.554000000000002</v>
      </c>
      <c r="S260" s="180">
        <v>0</v>
      </c>
      <c r="T260" s="18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2" t="s">
        <v>217</v>
      </c>
      <c r="AT260" s="182" t="s">
        <v>214</v>
      </c>
      <c r="AU260" s="182" t="s">
        <v>87</v>
      </c>
      <c r="AY260" s="18" t="s">
        <v>128</v>
      </c>
      <c r="BE260" s="183">
        <f>IF(N260="základní",J260,0)</f>
        <v>0</v>
      </c>
      <c r="BF260" s="183">
        <f>IF(N260="snížená",J260,0)</f>
        <v>0</v>
      </c>
      <c r="BG260" s="183">
        <f>IF(N260="zákl. přenesená",J260,0)</f>
        <v>0</v>
      </c>
      <c r="BH260" s="183">
        <f>IF(N260="sníž. přenesená",J260,0)</f>
        <v>0</v>
      </c>
      <c r="BI260" s="183">
        <f>IF(N260="nulová",J260,0)</f>
        <v>0</v>
      </c>
      <c r="BJ260" s="18" t="s">
        <v>85</v>
      </c>
      <c r="BK260" s="183">
        <f>ROUND(I260*H260,2)</f>
        <v>0</v>
      </c>
      <c r="BL260" s="18" t="s">
        <v>179</v>
      </c>
      <c r="BM260" s="182" t="s">
        <v>336</v>
      </c>
    </row>
    <row r="261" spans="1:51" s="13" customFormat="1" ht="12">
      <c r="A261" s="13"/>
      <c r="B261" s="189"/>
      <c r="C261" s="13"/>
      <c r="D261" s="184" t="s">
        <v>140</v>
      </c>
      <c r="E261" s="190" t="s">
        <v>1</v>
      </c>
      <c r="F261" s="191" t="s">
        <v>337</v>
      </c>
      <c r="G261" s="13"/>
      <c r="H261" s="192">
        <v>43.891</v>
      </c>
      <c r="I261" s="193"/>
      <c r="J261" s="13"/>
      <c r="K261" s="13"/>
      <c r="L261" s="189"/>
      <c r="M261" s="194"/>
      <c r="N261" s="195"/>
      <c r="O261" s="195"/>
      <c r="P261" s="195"/>
      <c r="Q261" s="195"/>
      <c r="R261" s="195"/>
      <c r="S261" s="195"/>
      <c r="T261" s="19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0" t="s">
        <v>140</v>
      </c>
      <c r="AU261" s="190" t="s">
        <v>87</v>
      </c>
      <c r="AV261" s="13" t="s">
        <v>87</v>
      </c>
      <c r="AW261" s="13" t="s">
        <v>32</v>
      </c>
      <c r="AX261" s="13" t="s">
        <v>85</v>
      </c>
      <c r="AY261" s="190" t="s">
        <v>128</v>
      </c>
    </row>
    <row r="262" spans="1:51" s="13" customFormat="1" ht="12">
      <c r="A262" s="13"/>
      <c r="B262" s="189"/>
      <c r="C262" s="13"/>
      <c r="D262" s="184" t="s">
        <v>140</v>
      </c>
      <c r="E262" s="13"/>
      <c r="F262" s="191" t="s">
        <v>338</v>
      </c>
      <c r="G262" s="13"/>
      <c r="H262" s="192">
        <v>48.28</v>
      </c>
      <c r="I262" s="193"/>
      <c r="J262" s="13"/>
      <c r="K262" s="13"/>
      <c r="L262" s="189"/>
      <c r="M262" s="194"/>
      <c r="N262" s="195"/>
      <c r="O262" s="195"/>
      <c r="P262" s="195"/>
      <c r="Q262" s="195"/>
      <c r="R262" s="195"/>
      <c r="S262" s="195"/>
      <c r="T262" s="19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0" t="s">
        <v>140</v>
      </c>
      <c r="AU262" s="190" t="s">
        <v>87</v>
      </c>
      <c r="AV262" s="13" t="s">
        <v>87</v>
      </c>
      <c r="AW262" s="13" t="s">
        <v>3</v>
      </c>
      <c r="AX262" s="13" t="s">
        <v>85</v>
      </c>
      <c r="AY262" s="190" t="s">
        <v>128</v>
      </c>
    </row>
    <row r="263" spans="1:65" s="2" customFormat="1" ht="24.15" customHeight="1">
      <c r="A263" s="37"/>
      <c r="B263" s="170"/>
      <c r="C263" s="171" t="s">
        <v>339</v>
      </c>
      <c r="D263" s="171" t="s">
        <v>131</v>
      </c>
      <c r="E263" s="172" t="s">
        <v>340</v>
      </c>
      <c r="F263" s="173" t="s">
        <v>341</v>
      </c>
      <c r="G263" s="174" t="s">
        <v>134</v>
      </c>
      <c r="H263" s="175">
        <v>1</v>
      </c>
      <c r="I263" s="176"/>
      <c r="J263" s="177">
        <f>ROUND(I263*H263,2)</f>
        <v>0</v>
      </c>
      <c r="K263" s="173" t="s">
        <v>1</v>
      </c>
      <c r="L263" s="38"/>
      <c r="M263" s="178" t="s">
        <v>1</v>
      </c>
      <c r="N263" s="179" t="s">
        <v>42</v>
      </c>
      <c r="O263" s="76"/>
      <c r="P263" s="180">
        <f>O263*H263</f>
        <v>0</v>
      </c>
      <c r="Q263" s="180">
        <v>0.0161</v>
      </c>
      <c r="R263" s="180">
        <f>Q263*H263</f>
        <v>0.0161</v>
      </c>
      <c r="S263" s="180">
        <v>0</v>
      </c>
      <c r="T263" s="18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82" t="s">
        <v>179</v>
      </c>
      <c r="AT263" s="182" t="s">
        <v>131</v>
      </c>
      <c r="AU263" s="182" t="s">
        <v>87</v>
      </c>
      <c r="AY263" s="18" t="s">
        <v>128</v>
      </c>
      <c r="BE263" s="183">
        <f>IF(N263="základní",J263,0)</f>
        <v>0</v>
      </c>
      <c r="BF263" s="183">
        <f>IF(N263="snížená",J263,0)</f>
        <v>0</v>
      </c>
      <c r="BG263" s="183">
        <f>IF(N263="zákl. přenesená",J263,0)</f>
        <v>0</v>
      </c>
      <c r="BH263" s="183">
        <f>IF(N263="sníž. přenesená",J263,0)</f>
        <v>0</v>
      </c>
      <c r="BI263" s="183">
        <f>IF(N263="nulová",J263,0)</f>
        <v>0</v>
      </c>
      <c r="BJ263" s="18" t="s">
        <v>85</v>
      </c>
      <c r="BK263" s="183">
        <f>ROUND(I263*H263,2)</f>
        <v>0</v>
      </c>
      <c r="BL263" s="18" t="s">
        <v>179</v>
      </c>
      <c r="BM263" s="182" t="s">
        <v>342</v>
      </c>
    </row>
    <row r="264" spans="1:65" s="2" customFormat="1" ht="16.5" customHeight="1">
      <c r="A264" s="37"/>
      <c r="B264" s="170"/>
      <c r="C264" s="171" t="s">
        <v>343</v>
      </c>
      <c r="D264" s="171" t="s">
        <v>131</v>
      </c>
      <c r="E264" s="172" t="s">
        <v>344</v>
      </c>
      <c r="F264" s="173" t="s">
        <v>345</v>
      </c>
      <c r="G264" s="174" t="s">
        <v>178</v>
      </c>
      <c r="H264" s="175">
        <v>1755.65</v>
      </c>
      <c r="I264" s="176"/>
      <c r="J264" s="177">
        <f>ROUND(I264*H264,2)</f>
        <v>0</v>
      </c>
      <c r="K264" s="173" t="s">
        <v>147</v>
      </c>
      <c r="L264" s="38"/>
      <c r="M264" s="178" t="s">
        <v>1</v>
      </c>
      <c r="N264" s="179" t="s">
        <v>42</v>
      </c>
      <c r="O264" s="76"/>
      <c r="P264" s="180">
        <f>O264*H264</f>
        <v>0</v>
      </c>
      <c r="Q264" s="180">
        <v>0</v>
      </c>
      <c r="R264" s="180">
        <f>Q264*H264</f>
        <v>0</v>
      </c>
      <c r="S264" s="180">
        <v>0</v>
      </c>
      <c r="T264" s="18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2" t="s">
        <v>179</v>
      </c>
      <c r="AT264" s="182" t="s">
        <v>131</v>
      </c>
      <c r="AU264" s="182" t="s">
        <v>87</v>
      </c>
      <c r="AY264" s="18" t="s">
        <v>128</v>
      </c>
      <c r="BE264" s="183">
        <f>IF(N264="základní",J264,0)</f>
        <v>0</v>
      </c>
      <c r="BF264" s="183">
        <f>IF(N264="snížená",J264,0)</f>
        <v>0</v>
      </c>
      <c r="BG264" s="183">
        <f>IF(N264="zákl. přenesená",J264,0)</f>
        <v>0</v>
      </c>
      <c r="BH264" s="183">
        <f>IF(N264="sníž. přenesená",J264,0)</f>
        <v>0</v>
      </c>
      <c r="BI264" s="183">
        <f>IF(N264="nulová",J264,0)</f>
        <v>0</v>
      </c>
      <c r="BJ264" s="18" t="s">
        <v>85</v>
      </c>
      <c r="BK264" s="183">
        <f>ROUND(I264*H264,2)</f>
        <v>0</v>
      </c>
      <c r="BL264" s="18" t="s">
        <v>179</v>
      </c>
      <c r="BM264" s="182" t="s">
        <v>346</v>
      </c>
    </row>
    <row r="265" spans="1:51" s="15" customFormat="1" ht="12">
      <c r="A265" s="15"/>
      <c r="B265" s="205"/>
      <c r="C265" s="15"/>
      <c r="D265" s="184" t="s">
        <v>140</v>
      </c>
      <c r="E265" s="206" t="s">
        <v>1</v>
      </c>
      <c r="F265" s="207" t="s">
        <v>347</v>
      </c>
      <c r="G265" s="15"/>
      <c r="H265" s="206" t="s">
        <v>1</v>
      </c>
      <c r="I265" s="208"/>
      <c r="J265" s="15"/>
      <c r="K265" s="15"/>
      <c r="L265" s="205"/>
      <c r="M265" s="209"/>
      <c r="N265" s="210"/>
      <c r="O265" s="210"/>
      <c r="P265" s="210"/>
      <c r="Q265" s="210"/>
      <c r="R265" s="210"/>
      <c r="S265" s="210"/>
      <c r="T265" s="211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06" t="s">
        <v>140</v>
      </c>
      <c r="AU265" s="206" t="s">
        <v>87</v>
      </c>
      <c r="AV265" s="15" t="s">
        <v>85</v>
      </c>
      <c r="AW265" s="15" t="s">
        <v>32</v>
      </c>
      <c r="AX265" s="15" t="s">
        <v>77</v>
      </c>
      <c r="AY265" s="206" t="s">
        <v>128</v>
      </c>
    </row>
    <row r="266" spans="1:51" s="15" customFormat="1" ht="12">
      <c r="A266" s="15"/>
      <c r="B266" s="205"/>
      <c r="C266" s="15"/>
      <c r="D266" s="184" t="s">
        <v>140</v>
      </c>
      <c r="E266" s="206" t="s">
        <v>1</v>
      </c>
      <c r="F266" s="207" t="s">
        <v>307</v>
      </c>
      <c r="G266" s="15"/>
      <c r="H266" s="206" t="s">
        <v>1</v>
      </c>
      <c r="I266" s="208"/>
      <c r="J266" s="15"/>
      <c r="K266" s="15"/>
      <c r="L266" s="205"/>
      <c r="M266" s="209"/>
      <c r="N266" s="210"/>
      <c r="O266" s="210"/>
      <c r="P266" s="210"/>
      <c r="Q266" s="210"/>
      <c r="R266" s="210"/>
      <c r="S266" s="210"/>
      <c r="T266" s="211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06" t="s">
        <v>140</v>
      </c>
      <c r="AU266" s="206" t="s">
        <v>87</v>
      </c>
      <c r="AV266" s="15" t="s">
        <v>85</v>
      </c>
      <c r="AW266" s="15" t="s">
        <v>32</v>
      </c>
      <c r="AX266" s="15" t="s">
        <v>77</v>
      </c>
      <c r="AY266" s="206" t="s">
        <v>128</v>
      </c>
    </row>
    <row r="267" spans="1:51" s="13" customFormat="1" ht="12">
      <c r="A267" s="13"/>
      <c r="B267" s="189"/>
      <c r="C267" s="13"/>
      <c r="D267" s="184" t="s">
        <v>140</v>
      </c>
      <c r="E267" s="190" t="s">
        <v>1</v>
      </c>
      <c r="F267" s="191" t="s">
        <v>186</v>
      </c>
      <c r="G267" s="13"/>
      <c r="H267" s="192">
        <v>1755.65</v>
      </c>
      <c r="I267" s="193"/>
      <c r="J267" s="13"/>
      <c r="K267" s="13"/>
      <c r="L267" s="189"/>
      <c r="M267" s="194"/>
      <c r="N267" s="195"/>
      <c r="O267" s="195"/>
      <c r="P267" s="195"/>
      <c r="Q267" s="195"/>
      <c r="R267" s="195"/>
      <c r="S267" s="195"/>
      <c r="T267" s="19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0" t="s">
        <v>140</v>
      </c>
      <c r="AU267" s="190" t="s">
        <v>87</v>
      </c>
      <c r="AV267" s="13" t="s">
        <v>87</v>
      </c>
      <c r="AW267" s="13" t="s">
        <v>32</v>
      </c>
      <c r="AX267" s="13" t="s">
        <v>85</v>
      </c>
      <c r="AY267" s="190" t="s">
        <v>128</v>
      </c>
    </row>
    <row r="268" spans="1:65" s="2" customFormat="1" ht="24.15" customHeight="1">
      <c r="A268" s="37"/>
      <c r="B268" s="170"/>
      <c r="C268" s="171" t="s">
        <v>348</v>
      </c>
      <c r="D268" s="171" t="s">
        <v>131</v>
      </c>
      <c r="E268" s="172" t="s">
        <v>290</v>
      </c>
      <c r="F268" s="173" t="s">
        <v>291</v>
      </c>
      <c r="G268" s="174" t="s">
        <v>292</v>
      </c>
      <c r="H268" s="175">
        <v>43.891</v>
      </c>
      <c r="I268" s="176"/>
      <c r="J268" s="177">
        <f>ROUND(I268*H268,2)</f>
        <v>0</v>
      </c>
      <c r="K268" s="173" t="s">
        <v>147</v>
      </c>
      <c r="L268" s="38"/>
      <c r="M268" s="178" t="s">
        <v>1</v>
      </c>
      <c r="N268" s="179" t="s">
        <v>42</v>
      </c>
      <c r="O268" s="76"/>
      <c r="P268" s="180">
        <f>O268*H268</f>
        <v>0</v>
      </c>
      <c r="Q268" s="180">
        <v>0.02337</v>
      </c>
      <c r="R268" s="180">
        <f>Q268*H268</f>
        <v>1.0257326699999998</v>
      </c>
      <c r="S268" s="180">
        <v>0</v>
      </c>
      <c r="T268" s="18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2" t="s">
        <v>179</v>
      </c>
      <c r="AT268" s="182" t="s">
        <v>131</v>
      </c>
      <c r="AU268" s="182" t="s">
        <v>87</v>
      </c>
      <c r="AY268" s="18" t="s">
        <v>128</v>
      </c>
      <c r="BE268" s="183">
        <f>IF(N268="základní",J268,0)</f>
        <v>0</v>
      </c>
      <c r="BF268" s="183">
        <f>IF(N268="snížená",J268,0)</f>
        <v>0</v>
      </c>
      <c r="BG268" s="183">
        <f>IF(N268="zákl. přenesená",J268,0)</f>
        <v>0</v>
      </c>
      <c r="BH268" s="183">
        <f>IF(N268="sníž. přenesená",J268,0)</f>
        <v>0</v>
      </c>
      <c r="BI268" s="183">
        <f>IF(N268="nulová",J268,0)</f>
        <v>0</v>
      </c>
      <c r="BJ268" s="18" t="s">
        <v>85</v>
      </c>
      <c r="BK268" s="183">
        <f>ROUND(I268*H268,2)</f>
        <v>0</v>
      </c>
      <c r="BL268" s="18" t="s">
        <v>179</v>
      </c>
      <c r="BM268" s="182" t="s">
        <v>349</v>
      </c>
    </row>
    <row r="269" spans="1:51" s="13" customFormat="1" ht="12">
      <c r="A269" s="13"/>
      <c r="B269" s="189"/>
      <c r="C269" s="13"/>
      <c r="D269" s="184" t="s">
        <v>140</v>
      </c>
      <c r="E269" s="190" t="s">
        <v>1</v>
      </c>
      <c r="F269" s="191" t="s">
        <v>337</v>
      </c>
      <c r="G269" s="13"/>
      <c r="H269" s="192">
        <v>43.891</v>
      </c>
      <c r="I269" s="193"/>
      <c r="J269" s="13"/>
      <c r="K269" s="13"/>
      <c r="L269" s="189"/>
      <c r="M269" s="194"/>
      <c r="N269" s="195"/>
      <c r="O269" s="195"/>
      <c r="P269" s="195"/>
      <c r="Q269" s="195"/>
      <c r="R269" s="195"/>
      <c r="S269" s="195"/>
      <c r="T269" s="19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0" t="s">
        <v>140</v>
      </c>
      <c r="AU269" s="190" t="s">
        <v>87</v>
      </c>
      <c r="AV269" s="13" t="s">
        <v>87</v>
      </c>
      <c r="AW269" s="13" t="s">
        <v>32</v>
      </c>
      <c r="AX269" s="13" t="s">
        <v>85</v>
      </c>
      <c r="AY269" s="190" t="s">
        <v>128</v>
      </c>
    </row>
    <row r="270" spans="1:65" s="2" customFormat="1" ht="33" customHeight="1">
      <c r="A270" s="37"/>
      <c r="B270" s="170"/>
      <c r="C270" s="171" t="s">
        <v>350</v>
      </c>
      <c r="D270" s="171" t="s">
        <v>131</v>
      </c>
      <c r="E270" s="172" t="s">
        <v>150</v>
      </c>
      <c r="F270" s="173" t="s">
        <v>151</v>
      </c>
      <c r="G270" s="174" t="s">
        <v>146</v>
      </c>
      <c r="H270" s="175">
        <v>26.335</v>
      </c>
      <c r="I270" s="176"/>
      <c r="J270" s="177">
        <f>ROUND(I270*H270,2)</f>
        <v>0</v>
      </c>
      <c r="K270" s="173" t="s">
        <v>147</v>
      </c>
      <c r="L270" s="38"/>
      <c r="M270" s="178" t="s">
        <v>1</v>
      </c>
      <c r="N270" s="179" t="s">
        <v>42</v>
      </c>
      <c r="O270" s="76"/>
      <c r="P270" s="180">
        <f>O270*H270</f>
        <v>0</v>
      </c>
      <c r="Q270" s="180">
        <v>0</v>
      </c>
      <c r="R270" s="180">
        <f>Q270*H270</f>
        <v>0</v>
      </c>
      <c r="S270" s="180">
        <v>0</v>
      </c>
      <c r="T270" s="181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82" t="s">
        <v>136</v>
      </c>
      <c r="AT270" s="182" t="s">
        <v>131</v>
      </c>
      <c r="AU270" s="182" t="s">
        <v>87</v>
      </c>
      <c r="AY270" s="18" t="s">
        <v>128</v>
      </c>
      <c r="BE270" s="183">
        <f>IF(N270="základní",J270,0)</f>
        <v>0</v>
      </c>
      <c r="BF270" s="183">
        <f>IF(N270="snížená",J270,0)</f>
        <v>0</v>
      </c>
      <c r="BG270" s="183">
        <f>IF(N270="zákl. přenesená",J270,0)</f>
        <v>0</v>
      </c>
      <c r="BH270" s="183">
        <f>IF(N270="sníž. přenesená",J270,0)</f>
        <v>0</v>
      </c>
      <c r="BI270" s="183">
        <f>IF(N270="nulová",J270,0)</f>
        <v>0</v>
      </c>
      <c r="BJ270" s="18" t="s">
        <v>85</v>
      </c>
      <c r="BK270" s="183">
        <f>ROUND(I270*H270,2)</f>
        <v>0</v>
      </c>
      <c r="BL270" s="18" t="s">
        <v>136</v>
      </c>
      <c r="BM270" s="182" t="s">
        <v>351</v>
      </c>
    </row>
    <row r="271" spans="1:51" s="13" customFormat="1" ht="12">
      <c r="A271" s="13"/>
      <c r="B271" s="189"/>
      <c r="C271" s="13"/>
      <c r="D271" s="184" t="s">
        <v>140</v>
      </c>
      <c r="E271" s="190" t="s">
        <v>1</v>
      </c>
      <c r="F271" s="191" t="s">
        <v>352</v>
      </c>
      <c r="G271" s="13"/>
      <c r="H271" s="192">
        <v>26.335</v>
      </c>
      <c r="I271" s="193"/>
      <c r="J271" s="13"/>
      <c r="K271" s="13"/>
      <c r="L271" s="189"/>
      <c r="M271" s="194"/>
      <c r="N271" s="195"/>
      <c r="O271" s="195"/>
      <c r="P271" s="195"/>
      <c r="Q271" s="195"/>
      <c r="R271" s="195"/>
      <c r="S271" s="195"/>
      <c r="T271" s="19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0" t="s">
        <v>140</v>
      </c>
      <c r="AU271" s="190" t="s">
        <v>87</v>
      </c>
      <c r="AV271" s="13" t="s">
        <v>87</v>
      </c>
      <c r="AW271" s="13" t="s">
        <v>32</v>
      </c>
      <c r="AX271" s="13" t="s">
        <v>85</v>
      </c>
      <c r="AY271" s="190" t="s">
        <v>128</v>
      </c>
    </row>
    <row r="272" spans="1:65" s="2" customFormat="1" ht="24.15" customHeight="1">
      <c r="A272" s="37"/>
      <c r="B272" s="170"/>
      <c r="C272" s="171" t="s">
        <v>353</v>
      </c>
      <c r="D272" s="171" t="s">
        <v>131</v>
      </c>
      <c r="E272" s="172" t="s">
        <v>153</v>
      </c>
      <c r="F272" s="173" t="s">
        <v>154</v>
      </c>
      <c r="G272" s="174" t="s">
        <v>146</v>
      </c>
      <c r="H272" s="175">
        <v>26.335</v>
      </c>
      <c r="I272" s="176"/>
      <c r="J272" s="177">
        <f>ROUND(I272*H272,2)</f>
        <v>0</v>
      </c>
      <c r="K272" s="173" t="s">
        <v>147</v>
      </c>
      <c r="L272" s="38"/>
      <c r="M272" s="178" t="s">
        <v>1</v>
      </c>
      <c r="N272" s="179" t="s">
        <v>42</v>
      </c>
      <c r="O272" s="76"/>
      <c r="P272" s="180">
        <f>O272*H272</f>
        <v>0</v>
      </c>
      <c r="Q272" s="180">
        <v>0</v>
      </c>
      <c r="R272" s="180">
        <f>Q272*H272</f>
        <v>0</v>
      </c>
      <c r="S272" s="180">
        <v>0</v>
      </c>
      <c r="T272" s="181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82" t="s">
        <v>136</v>
      </c>
      <c r="AT272" s="182" t="s">
        <v>131</v>
      </c>
      <c r="AU272" s="182" t="s">
        <v>87</v>
      </c>
      <c r="AY272" s="18" t="s">
        <v>128</v>
      </c>
      <c r="BE272" s="183">
        <f>IF(N272="základní",J272,0)</f>
        <v>0</v>
      </c>
      <c r="BF272" s="183">
        <f>IF(N272="snížená",J272,0)</f>
        <v>0</v>
      </c>
      <c r="BG272" s="183">
        <f>IF(N272="zákl. přenesená",J272,0)</f>
        <v>0</v>
      </c>
      <c r="BH272" s="183">
        <f>IF(N272="sníž. přenesená",J272,0)</f>
        <v>0</v>
      </c>
      <c r="BI272" s="183">
        <f>IF(N272="nulová",J272,0)</f>
        <v>0</v>
      </c>
      <c r="BJ272" s="18" t="s">
        <v>85</v>
      </c>
      <c r="BK272" s="183">
        <f>ROUND(I272*H272,2)</f>
        <v>0</v>
      </c>
      <c r="BL272" s="18" t="s">
        <v>136</v>
      </c>
      <c r="BM272" s="182" t="s">
        <v>354</v>
      </c>
    </row>
    <row r="273" spans="1:51" s="13" customFormat="1" ht="12">
      <c r="A273" s="13"/>
      <c r="B273" s="189"/>
      <c r="C273" s="13"/>
      <c r="D273" s="184" t="s">
        <v>140</v>
      </c>
      <c r="E273" s="190" t="s">
        <v>1</v>
      </c>
      <c r="F273" s="191" t="s">
        <v>352</v>
      </c>
      <c r="G273" s="13"/>
      <c r="H273" s="192">
        <v>26.335</v>
      </c>
      <c r="I273" s="193"/>
      <c r="J273" s="13"/>
      <c r="K273" s="13"/>
      <c r="L273" s="189"/>
      <c r="M273" s="194"/>
      <c r="N273" s="195"/>
      <c r="O273" s="195"/>
      <c r="P273" s="195"/>
      <c r="Q273" s="195"/>
      <c r="R273" s="195"/>
      <c r="S273" s="195"/>
      <c r="T273" s="19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0" t="s">
        <v>140</v>
      </c>
      <c r="AU273" s="190" t="s">
        <v>87</v>
      </c>
      <c r="AV273" s="13" t="s">
        <v>87</v>
      </c>
      <c r="AW273" s="13" t="s">
        <v>32</v>
      </c>
      <c r="AX273" s="13" t="s">
        <v>85</v>
      </c>
      <c r="AY273" s="190" t="s">
        <v>128</v>
      </c>
    </row>
    <row r="274" spans="1:65" s="2" customFormat="1" ht="24.15" customHeight="1">
      <c r="A274" s="37"/>
      <c r="B274" s="170"/>
      <c r="C274" s="171" t="s">
        <v>355</v>
      </c>
      <c r="D274" s="171" t="s">
        <v>131</v>
      </c>
      <c r="E274" s="172" t="s">
        <v>157</v>
      </c>
      <c r="F274" s="173" t="s">
        <v>158</v>
      </c>
      <c r="G274" s="174" t="s">
        <v>146</v>
      </c>
      <c r="H274" s="175">
        <v>500.365</v>
      </c>
      <c r="I274" s="176"/>
      <c r="J274" s="177">
        <f>ROUND(I274*H274,2)</f>
        <v>0</v>
      </c>
      <c r="K274" s="173" t="s">
        <v>147</v>
      </c>
      <c r="L274" s="38"/>
      <c r="M274" s="178" t="s">
        <v>1</v>
      </c>
      <c r="N274" s="179" t="s">
        <v>42</v>
      </c>
      <c r="O274" s="76"/>
      <c r="P274" s="180">
        <f>O274*H274</f>
        <v>0</v>
      </c>
      <c r="Q274" s="180">
        <v>0</v>
      </c>
      <c r="R274" s="180">
        <f>Q274*H274</f>
        <v>0</v>
      </c>
      <c r="S274" s="180">
        <v>0</v>
      </c>
      <c r="T274" s="18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2" t="s">
        <v>136</v>
      </c>
      <c r="AT274" s="182" t="s">
        <v>131</v>
      </c>
      <c r="AU274" s="182" t="s">
        <v>87</v>
      </c>
      <c r="AY274" s="18" t="s">
        <v>128</v>
      </c>
      <c r="BE274" s="183">
        <f>IF(N274="základní",J274,0)</f>
        <v>0</v>
      </c>
      <c r="BF274" s="183">
        <f>IF(N274="snížená",J274,0)</f>
        <v>0</v>
      </c>
      <c r="BG274" s="183">
        <f>IF(N274="zákl. přenesená",J274,0)</f>
        <v>0</v>
      </c>
      <c r="BH274" s="183">
        <f>IF(N274="sníž. přenesená",J274,0)</f>
        <v>0</v>
      </c>
      <c r="BI274" s="183">
        <f>IF(N274="nulová",J274,0)</f>
        <v>0</v>
      </c>
      <c r="BJ274" s="18" t="s">
        <v>85</v>
      </c>
      <c r="BK274" s="183">
        <f>ROUND(I274*H274,2)</f>
        <v>0</v>
      </c>
      <c r="BL274" s="18" t="s">
        <v>136</v>
      </c>
      <c r="BM274" s="182" t="s">
        <v>356</v>
      </c>
    </row>
    <row r="275" spans="1:51" s="13" customFormat="1" ht="12">
      <c r="A275" s="13"/>
      <c r="B275" s="189"/>
      <c r="C275" s="13"/>
      <c r="D275" s="184" t="s">
        <v>140</v>
      </c>
      <c r="E275" s="190" t="s">
        <v>1</v>
      </c>
      <c r="F275" s="191" t="s">
        <v>352</v>
      </c>
      <c r="G275" s="13"/>
      <c r="H275" s="192">
        <v>26.335</v>
      </c>
      <c r="I275" s="193"/>
      <c r="J275" s="13"/>
      <c r="K275" s="13"/>
      <c r="L275" s="189"/>
      <c r="M275" s="194"/>
      <c r="N275" s="195"/>
      <c r="O275" s="195"/>
      <c r="P275" s="195"/>
      <c r="Q275" s="195"/>
      <c r="R275" s="195"/>
      <c r="S275" s="195"/>
      <c r="T275" s="19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0" t="s">
        <v>140</v>
      </c>
      <c r="AU275" s="190" t="s">
        <v>87</v>
      </c>
      <c r="AV275" s="13" t="s">
        <v>87</v>
      </c>
      <c r="AW275" s="13" t="s">
        <v>32</v>
      </c>
      <c r="AX275" s="13" t="s">
        <v>85</v>
      </c>
      <c r="AY275" s="190" t="s">
        <v>128</v>
      </c>
    </row>
    <row r="276" spans="1:51" s="13" customFormat="1" ht="12">
      <c r="A276" s="13"/>
      <c r="B276" s="189"/>
      <c r="C276" s="13"/>
      <c r="D276" s="184" t="s">
        <v>140</v>
      </c>
      <c r="E276" s="13"/>
      <c r="F276" s="191" t="s">
        <v>357</v>
      </c>
      <c r="G276" s="13"/>
      <c r="H276" s="192">
        <v>500.365</v>
      </c>
      <c r="I276" s="193"/>
      <c r="J276" s="13"/>
      <c r="K276" s="13"/>
      <c r="L276" s="189"/>
      <c r="M276" s="194"/>
      <c r="N276" s="195"/>
      <c r="O276" s="195"/>
      <c r="P276" s="195"/>
      <c r="Q276" s="195"/>
      <c r="R276" s="195"/>
      <c r="S276" s="195"/>
      <c r="T276" s="19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0" t="s">
        <v>140</v>
      </c>
      <c r="AU276" s="190" t="s">
        <v>87</v>
      </c>
      <c r="AV276" s="13" t="s">
        <v>87</v>
      </c>
      <c r="AW276" s="13" t="s">
        <v>3</v>
      </c>
      <c r="AX276" s="13" t="s">
        <v>85</v>
      </c>
      <c r="AY276" s="190" t="s">
        <v>128</v>
      </c>
    </row>
    <row r="277" spans="1:65" s="2" customFormat="1" ht="33" customHeight="1">
      <c r="A277" s="37"/>
      <c r="B277" s="170"/>
      <c r="C277" s="171" t="s">
        <v>358</v>
      </c>
      <c r="D277" s="171" t="s">
        <v>131</v>
      </c>
      <c r="E277" s="172" t="s">
        <v>162</v>
      </c>
      <c r="F277" s="173" t="s">
        <v>163</v>
      </c>
      <c r="G277" s="174" t="s">
        <v>146</v>
      </c>
      <c r="H277" s="175">
        <v>26.335</v>
      </c>
      <c r="I277" s="176"/>
      <c r="J277" s="177">
        <f>ROUND(I277*H277,2)</f>
        <v>0</v>
      </c>
      <c r="K277" s="173" t="s">
        <v>147</v>
      </c>
      <c r="L277" s="38"/>
      <c r="M277" s="178" t="s">
        <v>1</v>
      </c>
      <c r="N277" s="179" t="s">
        <v>42</v>
      </c>
      <c r="O277" s="76"/>
      <c r="P277" s="180">
        <f>O277*H277</f>
        <v>0</v>
      </c>
      <c r="Q277" s="180">
        <v>0</v>
      </c>
      <c r="R277" s="180">
        <f>Q277*H277</f>
        <v>0</v>
      </c>
      <c r="S277" s="180">
        <v>0</v>
      </c>
      <c r="T277" s="18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82" t="s">
        <v>136</v>
      </c>
      <c r="AT277" s="182" t="s">
        <v>131</v>
      </c>
      <c r="AU277" s="182" t="s">
        <v>87</v>
      </c>
      <c r="AY277" s="18" t="s">
        <v>128</v>
      </c>
      <c r="BE277" s="183">
        <f>IF(N277="základní",J277,0)</f>
        <v>0</v>
      </c>
      <c r="BF277" s="183">
        <f>IF(N277="snížená",J277,0)</f>
        <v>0</v>
      </c>
      <c r="BG277" s="183">
        <f>IF(N277="zákl. přenesená",J277,0)</f>
        <v>0</v>
      </c>
      <c r="BH277" s="183">
        <f>IF(N277="sníž. přenesená",J277,0)</f>
        <v>0</v>
      </c>
      <c r="BI277" s="183">
        <f>IF(N277="nulová",J277,0)</f>
        <v>0</v>
      </c>
      <c r="BJ277" s="18" t="s">
        <v>85</v>
      </c>
      <c r="BK277" s="183">
        <f>ROUND(I277*H277,2)</f>
        <v>0</v>
      </c>
      <c r="BL277" s="18" t="s">
        <v>136</v>
      </c>
      <c r="BM277" s="182" t="s">
        <v>359</v>
      </c>
    </row>
    <row r="278" spans="1:51" s="13" customFormat="1" ht="12">
      <c r="A278" s="13"/>
      <c r="B278" s="189"/>
      <c r="C278" s="13"/>
      <c r="D278" s="184" t="s">
        <v>140</v>
      </c>
      <c r="E278" s="190" t="s">
        <v>1</v>
      </c>
      <c r="F278" s="191" t="s">
        <v>352</v>
      </c>
      <c r="G278" s="13"/>
      <c r="H278" s="192">
        <v>26.335</v>
      </c>
      <c r="I278" s="193"/>
      <c r="J278" s="13"/>
      <c r="K278" s="13"/>
      <c r="L278" s="189"/>
      <c r="M278" s="194"/>
      <c r="N278" s="195"/>
      <c r="O278" s="195"/>
      <c r="P278" s="195"/>
      <c r="Q278" s="195"/>
      <c r="R278" s="195"/>
      <c r="S278" s="195"/>
      <c r="T278" s="19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0" t="s">
        <v>140</v>
      </c>
      <c r="AU278" s="190" t="s">
        <v>87</v>
      </c>
      <c r="AV278" s="13" t="s">
        <v>87</v>
      </c>
      <c r="AW278" s="13" t="s">
        <v>32</v>
      </c>
      <c r="AX278" s="13" t="s">
        <v>85</v>
      </c>
      <c r="AY278" s="190" t="s">
        <v>128</v>
      </c>
    </row>
    <row r="279" spans="1:63" s="12" customFormat="1" ht="22.8" customHeight="1">
      <c r="A279" s="12"/>
      <c r="B279" s="157"/>
      <c r="C279" s="12"/>
      <c r="D279" s="158" t="s">
        <v>76</v>
      </c>
      <c r="E279" s="168" t="s">
        <v>360</v>
      </c>
      <c r="F279" s="168" t="s">
        <v>361</v>
      </c>
      <c r="G279" s="12"/>
      <c r="H279" s="12"/>
      <c r="I279" s="160"/>
      <c r="J279" s="169">
        <f>BK279</f>
        <v>0</v>
      </c>
      <c r="K279" s="12"/>
      <c r="L279" s="157"/>
      <c r="M279" s="162"/>
      <c r="N279" s="163"/>
      <c r="O279" s="163"/>
      <c r="P279" s="164">
        <f>SUM(P280:P300)</f>
        <v>0</v>
      </c>
      <c r="Q279" s="163"/>
      <c r="R279" s="164">
        <f>SUM(R280:R300)</f>
        <v>0.355662</v>
      </c>
      <c r="S279" s="163"/>
      <c r="T279" s="165">
        <f>SUM(T280:T300)</f>
        <v>0.7853920000000001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58" t="s">
        <v>87</v>
      </c>
      <c r="AT279" s="166" t="s">
        <v>76</v>
      </c>
      <c r="AU279" s="166" t="s">
        <v>85</v>
      </c>
      <c r="AY279" s="158" t="s">
        <v>128</v>
      </c>
      <c r="BK279" s="167">
        <f>SUM(BK280:BK300)</f>
        <v>0</v>
      </c>
    </row>
    <row r="280" spans="1:65" s="2" customFormat="1" ht="24.15" customHeight="1">
      <c r="A280" s="37"/>
      <c r="B280" s="170"/>
      <c r="C280" s="171" t="s">
        <v>362</v>
      </c>
      <c r="D280" s="171" t="s">
        <v>131</v>
      </c>
      <c r="E280" s="172" t="s">
        <v>363</v>
      </c>
      <c r="F280" s="173" t="s">
        <v>364</v>
      </c>
      <c r="G280" s="174" t="s">
        <v>192</v>
      </c>
      <c r="H280" s="175">
        <v>76.2</v>
      </c>
      <c r="I280" s="176"/>
      <c r="J280" s="177">
        <f>ROUND(I280*H280,2)</f>
        <v>0</v>
      </c>
      <c r="K280" s="173" t="s">
        <v>147</v>
      </c>
      <c r="L280" s="38"/>
      <c r="M280" s="178" t="s">
        <v>1</v>
      </c>
      <c r="N280" s="179" t="s">
        <v>42</v>
      </c>
      <c r="O280" s="76"/>
      <c r="P280" s="180">
        <f>O280*H280</f>
        <v>0</v>
      </c>
      <c r="Q280" s="180">
        <v>0</v>
      </c>
      <c r="R280" s="180">
        <f>Q280*H280</f>
        <v>0</v>
      </c>
      <c r="S280" s="180">
        <v>0.00191</v>
      </c>
      <c r="T280" s="181">
        <f>S280*H280</f>
        <v>0.145542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2" t="s">
        <v>179</v>
      </c>
      <c r="AT280" s="182" t="s">
        <v>131</v>
      </c>
      <c r="AU280" s="182" t="s">
        <v>87</v>
      </c>
      <c r="AY280" s="18" t="s">
        <v>128</v>
      </c>
      <c r="BE280" s="183">
        <f>IF(N280="základní",J280,0)</f>
        <v>0</v>
      </c>
      <c r="BF280" s="183">
        <f>IF(N280="snížená",J280,0)</f>
        <v>0</v>
      </c>
      <c r="BG280" s="183">
        <f>IF(N280="zákl. přenesená",J280,0)</f>
        <v>0</v>
      </c>
      <c r="BH280" s="183">
        <f>IF(N280="sníž. přenesená",J280,0)</f>
        <v>0</v>
      </c>
      <c r="BI280" s="183">
        <f>IF(N280="nulová",J280,0)</f>
        <v>0</v>
      </c>
      <c r="BJ280" s="18" t="s">
        <v>85</v>
      </c>
      <c r="BK280" s="183">
        <f>ROUND(I280*H280,2)</f>
        <v>0</v>
      </c>
      <c r="BL280" s="18" t="s">
        <v>179</v>
      </c>
      <c r="BM280" s="182" t="s">
        <v>365</v>
      </c>
    </row>
    <row r="281" spans="1:51" s="15" customFormat="1" ht="12">
      <c r="A281" s="15"/>
      <c r="B281" s="205"/>
      <c r="C281" s="15"/>
      <c r="D281" s="184" t="s">
        <v>140</v>
      </c>
      <c r="E281" s="206" t="s">
        <v>1</v>
      </c>
      <c r="F281" s="207" t="s">
        <v>366</v>
      </c>
      <c r="G281" s="15"/>
      <c r="H281" s="206" t="s">
        <v>1</v>
      </c>
      <c r="I281" s="208"/>
      <c r="J281" s="15"/>
      <c r="K281" s="15"/>
      <c r="L281" s="205"/>
      <c r="M281" s="209"/>
      <c r="N281" s="210"/>
      <c r="O281" s="210"/>
      <c r="P281" s="210"/>
      <c r="Q281" s="210"/>
      <c r="R281" s="210"/>
      <c r="S281" s="210"/>
      <c r="T281" s="211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06" t="s">
        <v>140</v>
      </c>
      <c r="AU281" s="206" t="s">
        <v>87</v>
      </c>
      <c r="AV281" s="15" t="s">
        <v>85</v>
      </c>
      <c r="AW281" s="15" t="s">
        <v>32</v>
      </c>
      <c r="AX281" s="15" t="s">
        <v>77</v>
      </c>
      <c r="AY281" s="206" t="s">
        <v>128</v>
      </c>
    </row>
    <row r="282" spans="1:51" s="13" customFormat="1" ht="12">
      <c r="A282" s="13"/>
      <c r="B282" s="189"/>
      <c r="C282" s="13"/>
      <c r="D282" s="184" t="s">
        <v>140</v>
      </c>
      <c r="E282" s="190" t="s">
        <v>1</v>
      </c>
      <c r="F282" s="191" t="s">
        <v>231</v>
      </c>
      <c r="G282" s="13"/>
      <c r="H282" s="192">
        <v>76.2</v>
      </c>
      <c r="I282" s="193"/>
      <c r="J282" s="13"/>
      <c r="K282" s="13"/>
      <c r="L282" s="189"/>
      <c r="M282" s="194"/>
      <c r="N282" s="195"/>
      <c r="O282" s="195"/>
      <c r="P282" s="195"/>
      <c r="Q282" s="195"/>
      <c r="R282" s="195"/>
      <c r="S282" s="195"/>
      <c r="T282" s="19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0" t="s">
        <v>140</v>
      </c>
      <c r="AU282" s="190" t="s">
        <v>87</v>
      </c>
      <c r="AV282" s="13" t="s">
        <v>87</v>
      </c>
      <c r="AW282" s="13" t="s">
        <v>32</v>
      </c>
      <c r="AX282" s="13" t="s">
        <v>85</v>
      </c>
      <c r="AY282" s="190" t="s">
        <v>128</v>
      </c>
    </row>
    <row r="283" spans="1:65" s="2" customFormat="1" ht="24.15" customHeight="1">
      <c r="A283" s="37"/>
      <c r="B283" s="170"/>
      <c r="C283" s="171" t="s">
        <v>367</v>
      </c>
      <c r="D283" s="171" t="s">
        <v>131</v>
      </c>
      <c r="E283" s="172" t="s">
        <v>368</v>
      </c>
      <c r="F283" s="173" t="s">
        <v>369</v>
      </c>
      <c r="G283" s="174" t="s">
        <v>192</v>
      </c>
      <c r="H283" s="175">
        <v>95</v>
      </c>
      <c r="I283" s="176"/>
      <c r="J283" s="177">
        <f>ROUND(I283*H283,2)</f>
        <v>0</v>
      </c>
      <c r="K283" s="173" t="s">
        <v>135</v>
      </c>
      <c r="L283" s="38"/>
      <c r="M283" s="178" t="s">
        <v>1</v>
      </c>
      <c r="N283" s="179" t="s">
        <v>42</v>
      </c>
      <c r="O283" s="76"/>
      <c r="P283" s="180">
        <f>O283*H283</f>
        <v>0</v>
      </c>
      <c r="Q283" s="180">
        <v>0</v>
      </c>
      <c r="R283" s="180">
        <f>Q283*H283</f>
        <v>0</v>
      </c>
      <c r="S283" s="180">
        <v>0.00191</v>
      </c>
      <c r="T283" s="181">
        <f>S283*H283</f>
        <v>0.18145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82" t="s">
        <v>179</v>
      </c>
      <c r="AT283" s="182" t="s">
        <v>131</v>
      </c>
      <c r="AU283" s="182" t="s">
        <v>87</v>
      </c>
      <c r="AY283" s="18" t="s">
        <v>128</v>
      </c>
      <c r="BE283" s="183">
        <f>IF(N283="základní",J283,0)</f>
        <v>0</v>
      </c>
      <c r="BF283" s="183">
        <f>IF(N283="snížená",J283,0)</f>
        <v>0</v>
      </c>
      <c r="BG283" s="183">
        <f>IF(N283="zákl. přenesená",J283,0)</f>
        <v>0</v>
      </c>
      <c r="BH283" s="183">
        <f>IF(N283="sníž. přenesená",J283,0)</f>
        <v>0</v>
      </c>
      <c r="BI283" s="183">
        <f>IF(N283="nulová",J283,0)</f>
        <v>0</v>
      </c>
      <c r="BJ283" s="18" t="s">
        <v>85</v>
      </c>
      <c r="BK283" s="183">
        <f>ROUND(I283*H283,2)</f>
        <v>0</v>
      </c>
      <c r="BL283" s="18" t="s">
        <v>179</v>
      </c>
      <c r="BM283" s="182" t="s">
        <v>370</v>
      </c>
    </row>
    <row r="284" spans="1:51" s="15" customFormat="1" ht="12">
      <c r="A284" s="15"/>
      <c r="B284" s="205"/>
      <c r="C284" s="15"/>
      <c r="D284" s="184" t="s">
        <v>140</v>
      </c>
      <c r="E284" s="206" t="s">
        <v>1</v>
      </c>
      <c r="F284" s="207" t="s">
        <v>366</v>
      </c>
      <c r="G284" s="15"/>
      <c r="H284" s="206" t="s">
        <v>1</v>
      </c>
      <c r="I284" s="208"/>
      <c r="J284" s="15"/>
      <c r="K284" s="15"/>
      <c r="L284" s="205"/>
      <c r="M284" s="209"/>
      <c r="N284" s="210"/>
      <c r="O284" s="210"/>
      <c r="P284" s="210"/>
      <c r="Q284" s="210"/>
      <c r="R284" s="210"/>
      <c r="S284" s="210"/>
      <c r="T284" s="211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06" t="s">
        <v>140</v>
      </c>
      <c r="AU284" s="206" t="s">
        <v>87</v>
      </c>
      <c r="AV284" s="15" t="s">
        <v>85</v>
      </c>
      <c r="AW284" s="15" t="s">
        <v>32</v>
      </c>
      <c r="AX284" s="15" t="s">
        <v>77</v>
      </c>
      <c r="AY284" s="206" t="s">
        <v>128</v>
      </c>
    </row>
    <row r="285" spans="1:51" s="13" customFormat="1" ht="12">
      <c r="A285" s="13"/>
      <c r="B285" s="189"/>
      <c r="C285" s="13"/>
      <c r="D285" s="184" t="s">
        <v>140</v>
      </c>
      <c r="E285" s="190" t="s">
        <v>1</v>
      </c>
      <c r="F285" s="191" t="s">
        <v>371</v>
      </c>
      <c r="G285" s="13"/>
      <c r="H285" s="192">
        <v>95</v>
      </c>
      <c r="I285" s="193"/>
      <c r="J285" s="13"/>
      <c r="K285" s="13"/>
      <c r="L285" s="189"/>
      <c r="M285" s="194"/>
      <c r="N285" s="195"/>
      <c r="O285" s="195"/>
      <c r="P285" s="195"/>
      <c r="Q285" s="195"/>
      <c r="R285" s="195"/>
      <c r="S285" s="195"/>
      <c r="T285" s="19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0" t="s">
        <v>140</v>
      </c>
      <c r="AU285" s="190" t="s">
        <v>87</v>
      </c>
      <c r="AV285" s="13" t="s">
        <v>87</v>
      </c>
      <c r="AW285" s="13" t="s">
        <v>32</v>
      </c>
      <c r="AX285" s="13" t="s">
        <v>85</v>
      </c>
      <c r="AY285" s="190" t="s">
        <v>128</v>
      </c>
    </row>
    <row r="286" spans="1:65" s="2" customFormat="1" ht="37.8" customHeight="1">
      <c r="A286" s="37"/>
      <c r="B286" s="170"/>
      <c r="C286" s="171" t="s">
        <v>372</v>
      </c>
      <c r="D286" s="171" t="s">
        <v>131</v>
      </c>
      <c r="E286" s="172" t="s">
        <v>373</v>
      </c>
      <c r="F286" s="173" t="s">
        <v>374</v>
      </c>
      <c r="G286" s="174" t="s">
        <v>192</v>
      </c>
      <c r="H286" s="175">
        <v>76.2</v>
      </c>
      <c r="I286" s="176"/>
      <c r="J286" s="177">
        <f>ROUND(I286*H286,2)</f>
        <v>0</v>
      </c>
      <c r="K286" s="173" t="s">
        <v>147</v>
      </c>
      <c r="L286" s="38"/>
      <c r="M286" s="178" t="s">
        <v>1</v>
      </c>
      <c r="N286" s="179" t="s">
        <v>42</v>
      </c>
      <c r="O286" s="76"/>
      <c r="P286" s="180">
        <f>O286*H286</f>
        <v>0</v>
      </c>
      <c r="Q286" s="180">
        <v>0.00291</v>
      </c>
      <c r="R286" s="180">
        <f>Q286*H286</f>
        <v>0.221742</v>
      </c>
      <c r="S286" s="180">
        <v>0</v>
      </c>
      <c r="T286" s="18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82" t="s">
        <v>179</v>
      </c>
      <c r="AT286" s="182" t="s">
        <v>131</v>
      </c>
      <c r="AU286" s="182" t="s">
        <v>87</v>
      </c>
      <c r="AY286" s="18" t="s">
        <v>128</v>
      </c>
      <c r="BE286" s="183">
        <f>IF(N286="základní",J286,0)</f>
        <v>0</v>
      </c>
      <c r="BF286" s="183">
        <f>IF(N286="snížená",J286,0)</f>
        <v>0</v>
      </c>
      <c r="BG286" s="183">
        <f>IF(N286="zákl. přenesená",J286,0)</f>
        <v>0</v>
      </c>
      <c r="BH286" s="183">
        <f>IF(N286="sníž. přenesená",J286,0)</f>
        <v>0</v>
      </c>
      <c r="BI286" s="183">
        <f>IF(N286="nulová",J286,0)</f>
        <v>0</v>
      </c>
      <c r="BJ286" s="18" t="s">
        <v>85</v>
      </c>
      <c r="BK286" s="183">
        <f>ROUND(I286*H286,2)</f>
        <v>0</v>
      </c>
      <c r="BL286" s="18" t="s">
        <v>179</v>
      </c>
      <c r="BM286" s="182" t="s">
        <v>375</v>
      </c>
    </row>
    <row r="287" spans="1:51" s="15" customFormat="1" ht="12">
      <c r="A287" s="15"/>
      <c r="B287" s="205"/>
      <c r="C287" s="15"/>
      <c r="D287" s="184" t="s">
        <v>140</v>
      </c>
      <c r="E287" s="206" t="s">
        <v>1</v>
      </c>
      <c r="F287" s="207" t="s">
        <v>376</v>
      </c>
      <c r="G287" s="15"/>
      <c r="H287" s="206" t="s">
        <v>1</v>
      </c>
      <c r="I287" s="208"/>
      <c r="J287" s="15"/>
      <c r="K287" s="15"/>
      <c r="L287" s="205"/>
      <c r="M287" s="209"/>
      <c r="N287" s="210"/>
      <c r="O287" s="210"/>
      <c r="P287" s="210"/>
      <c r="Q287" s="210"/>
      <c r="R287" s="210"/>
      <c r="S287" s="210"/>
      <c r="T287" s="211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06" t="s">
        <v>140</v>
      </c>
      <c r="AU287" s="206" t="s">
        <v>87</v>
      </c>
      <c r="AV287" s="15" t="s">
        <v>85</v>
      </c>
      <c r="AW287" s="15" t="s">
        <v>32</v>
      </c>
      <c r="AX287" s="15" t="s">
        <v>77</v>
      </c>
      <c r="AY287" s="206" t="s">
        <v>128</v>
      </c>
    </row>
    <row r="288" spans="1:51" s="13" customFormat="1" ht="12">
      <c r="A288" s="13"/>
      <c r="B288" s="189"/>
      <c r="C288" s="13"/>
      <c r="D288" s="184" t="s">
        <v>140</v>
      </c>
      <c r="E288" s="190" t="s">
        <v>1</v>
      </c>
      <c r="F288" s="191" t="s">
        <v>231</v>
      </c>
      <c r="G288" s="13"/>
      <c r="H288" s="192">
        <v>76.2</v>
      </c>
      <c r="I288" s="193"/>
      <c r="J288" s="13"/>
      <c r="K288" s="13"/>
      <c r="L288" s="189"/>
      <c r="M288" s="194"/>
      <c r="N288" s="195"/>
      <c r="O288" s="195"/>
      <c r="P288" s="195"/>
      <c r="Q288" s="195"/>
      <c r="R288" s="195"/>
      <c r="S288" s="195"/>
      <c r="T288" s="19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0" t="s">
        <v>140</v>
      </c>
      <c r="AU288" s="190" t="s">
        <v>87</v>
      </c>
      <c r="AV288" s="13" t="s">
        <v>87</v>
      </c>
      <c r="AW288" s="13" t="s">
        <v>32</v>
      </c>
      <c r="AX288" s="13" t="s">
        <v>85</v>
      </c>
      <c r="AY288" s="190" t="s">
        <v>128</v>
      </c>
    </row>
    <row r="289" spans="1:65" s="2" customFormat="1" ht="16.5" customHeight="1">
      <c r="A289" s="37"/>
      <c r="B289" s="170"/>
      <c r="C289" s="171" t="s">
        <v>377</v>
      </c>
      <c r="D289" s="171" t="s">
        <v>131</v>
      </c>
      <c r="E289" s="172" t="s">
        <v>378</v>
      </c>
      <c r="F289" s="173" t="s">
        <v>379</v>
      </c>
      <c r="G289" s="174" t="s">
        <v>192</v>
      </c>
      <c r="H289" s="175">
        <v>48</v>
      </c>
      <c r="I289" s="176"/>
      <c r="J289" s="177">
        <f>ROUND(I289*H289,2)</f>
        <v>0</v>
      </c>
      <c r="K289" s="173" t="s">
        <v>135</v>
      </c>
      <c r="L289" s="38"/>
      <c r="M289" s="178" t="s">
        <v>1</v>
      </c>
      <c r="N289" s="179" t="s">
        <v>42</v>
      </c>
      <c r="O289" s="76"/>
      <c r="P289" s="180">
        <f>O289*H289</f>
        <v>0</v>
      </c>
      <c r="Q289" s="180">
        <v>0.00121</v>
      </c>
      <c r="R289" s="180">
        <f>Q289*H289</f>
        <v>0.05807999999999999</v>
      </c>
      <c r="S289" s="180">
        <v>0</v>
      </c>
      <c r="T289" s="18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82" t="s">
        <v>179</v>
      </c>
      <c r="AT289" s="182" t="s">
        <v>131</v>
      </c>
      <c r="AU289" s="182" t="s">
        <v>87</v>
      </c>
      <c r="AY289" s="18" t="s">
        <v>128</v>
      </c>
      <c r="BE289" s="183">
        <f>IF(N289="základní",J289,0)</f>
        <v>0</v>
      </c>
      <c r="BF289" s="183">
        <f>IF(N289="snížená",J289,0)</f>
        <v>0</v>
      </c>
      <c r="BG289" s="183">
        <f>IF(N289="zákl. přenesená",J289,0)</f>
        <v>0</v>
      </c>
      <c r="BH289" s="183">
        <f>IF(N289="sníž. přenesená",J289,0)</f>
        <v>0</v>
      </c>
      <c r="BI289" s="183">
        <f>IF(N289="nulová",J289,0)</f>
        <v>0</v>
      </c>
      <c r="BJ289" s="18" t="s">
        <v>85</v>
      </c>
      <c r="BK289" s="183">
        <f>ROUND(I289*H289,2)</f>
        <v>0</v>
      </c>
      <c r="BL289" s="18" t="s">
        <v>179</v>
      </c>
      <c r="BM289" s="182" t="s">
        <v>380</v>
      </c>
    </row>
    <row r="290" spans="1:51" s="15" customFormat="1" ht="12">
      <c r="A290" s="15"/>
      <c r="B290" s="205"/>
      <c r="C290" s="15"/>
      <c r="D290" s="184" t="s">
        <v>140</v>
      </c>
      <c r="E290" s="206" t="s">
        <v>1</v>
      </c>
      <c r="F290" s="207" t="s">
        <v>366</v>
      </c>
      <c r="G290" s="15"/>
      <c r="H290" s="206" t="s">
        <v>1</v>
      </c>
      <c r="I290" s="208"/>
      <c r="J290" s="15"/>
      <c r="K290" s="15"/>
      <c r="L290" s="205"/>
      <c r="M290" s="209"/>
      <c r="N290" s="210"/>
      <c r="O290" s="210"/>
      <c r="P290" s="210"/>
      <c r="Q290" s="210"/>
      <c r="R290" s="210"/>
      <c r="S290" s="210"/>
      <c r="T290" s="211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06" t="s">
        <v>140</v>
      </c>
      <c r="AU290" s="206" t="s">
        <v>87</v>
      </c>
      <c r="AV290" s="15" t="s">
        <v>85</v>
      </c>
      <c r="AW290" s="15" t="s">
        <v>32</v>
      </c>
      <c r="AX290" s="15" t="s">
        <v>77</v>
      </c>
      <c r="AY290" s="206" t="s">
        <v>128</v>
      </c>
    </row>
    <row r="291" spans="1:51" s="15" customFormat="1" ht="12">
      <c r="A291" s="15"/>
      <c r="B291" s="205"/>
      <c r="C291" s="15"/>
      <c r="D291" s="184" t="s">
        <v>140</v>
      </c>
      <c r="E291" s="206" t="s">
        <v>1</v>
      </c>
      <c r="F291" s="207" t="s">
        <v>381</v>
      </c>
      <c r="G291" s="15"/>
      <c r="H291" s="206" t="s">
        <v>1</v>
      </c>
      <c r="I291" s="208"/>
      <c r="J291" s="15"/>
      <c r="K291" s="15"/>
      <c r="L291" s="205"/>
      <c r="M291" s="209"/>
      <c r="N291" s="210"/>
      <c r="O291" s="210"/>
      <c r="P291" s="210"/>
      <c r="Q291" s="210"/>
      <c r="R291" s="210"/>
      <c r="S291" s="210"/>
      <c r="T291" s="211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06" t="s">
        <v>140</v>
      </c>
      <c r="AU291" s="206" t="s">
        <v>87</v>
      </c>
      <c r="AV291" s="15" t="s">
        <v>85</v>
      </c>
      <c r="AW291" s="15" t="s">
        <v>32</v>
      </c>
      <c r="AX291" s="15" t="s">
        <v>77</v>
      </c>
      <c r="AY291" s="206" t="s">
        <v>128</v>
      </c>
    </row>
    <row r="292" spans="1:51" s="13" customFormat="1" ht="12">
      <c r="A292" s="13"/>
      <c r="B292" s="189"/>
      <c r="C292" s="13"/>
      <c r="D292" s="184" t="s">
        <v>140</v>
      </c>
      <c r="E292" s="190" t="s">
        <v>1</v>
      </c>
      <c r="F292" s="191" t="s">
        <v>382</v>
      </c>
      <c r="G292" s="13"/>
      <c r="H292" s="192">
        <v>48</v>
      </c>
      <c r="I292" s="193"/>
      <c r="J292" s="13"/>
      <c r="K292" s="13"/>
      <c r="L292" s="189"/>
      <c r="M292" s="194"/>
      <c r="N292" s="195"/>
      <c r="O292" s="195"/>
      <c r="P292" s="195"/>
      <c r="Q292" s="195"/>
      <c r="R292" s="195"/>
      <c r="S292" s="195"/>
      <c r="T292" s="19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0" t="s">
        <v>140</v>
      </c>
      <c r="AU292" s="190" t="s">
        <v>87</v>
      </c>
      <c r="AV292" s="13" t="s">
        <v>87</v>
      </c>
      <c r="AW292" s="13" t="s">
        <v>32</v>
      </c>
      <c r="AX292" s="13" t="s">
        <v>85</v>
      </c>
      <c r="AY292" s="190" t="s">
        <v>128</v>
      </c>
    </row>
    <row r="293" spans="1:65" s="2" customFormat="1" ht="16.5" customHeight="1">
      <c r="A293" s="37"/>
      <c r="B293" s="170"/>
      <c r="C293" s="171" t="s">
        <v>383</v>
      </c>
      <c r="D293" s="171" t="s">
        <v>131</v>
      </c>
      <c r="E293" s="172" t="s">
        <v>384</v>
      </c>
      <c r="F293" s="173" t="s">
        <v>385</v>
      </c>
      <c r="G293" s="174" t="s">
        <v>192</v>
      </c>
      <c r="H293" s="175">
        <v>48</v>
      </c>
      <c r="I293" s="176"/>
      <c r="J293" s="177">
        <f>ROUND(I293*H293,2)</f>
        <v>0</v>
      </c>
      <c r="K293" s="173" t="s">
        <v>135</v>
      </c>
      <c r="L293" s="38"/>
      <c r="M293" s="178" t="s">
        <v>1</v>
      </c>
      <c r="N293" s="179" t="s">
        <v>42</v>
      </c>
      <c r="O293" s="76"/>
      <c r="P293" s="180">
        <f>O293*H293</f>
        <v>0</v>
      </c>
      <c r="Q293" s="180">
        <v>0.00158</v>
      </c>
      <c r="R293" s="180">
        <f>Q293*H293</f>
        <v>0.07584</v>
      </c>
      <c r="S293" s="180">
        <v>0</v>
      </c>
      <c r="T293" s="181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82" t="s">
        <v>179</v>
      </c>
      <c r="AT293" s="182" t="s">
        <v>131</v>
      </c>
      <c r="AU293" s="182" t="s">
        <v>87</v>
      </c>
      <c r="AY293" s="18" t="s">
        <v>128</v>
      </c>
      <c r="BE293" s="183">
        <f>IF(N293="základní",J293,0)</f>
        <v>0</v>
      </c>
      <c r="BF293" s="183">
        <f>IF(N293="snížená",J293,0)</f>
        <v>0</v>
      </c>
      <c r="BG293" s="183">
        <f>IF(N293="zákl. přenesená",J293,0)</f>
        <v>0</v>
      </c>
      <c r="BH293" s="183">
        <f>IF(N293="sníž. přenesená",J293,0)</f>
        <v>0</v>
      </c>
      <c r="BI293" s="183">
        <f>IF(N293="nulová",J293,0)</f>
        <v>0</v>
      </c>
      <c r="BJ293" s="18" t="s">
        <v>85</v>
      </c>
      <c r="BK293" s="183">
        <f>ROUND(I293*H293,2)</f>
        <v>0</v>
      </c>
      <c r="BL293" s="18" t="s">
        <v>179</v>
      </c>
      <c r="BM293" s="182" t="s">
        <v>386</v>
      </c>
    </row>
    <row r="294" spans="1:51" s="15" customFormat="1" ht="12">
      <c r="A294" s="15"/>
      <c r="B294" s="205"/>
      <c r="C294" s="15"/>
      <c r="D294" s="184" t="s">
        <v>140</v>
      </c>
      <c r="E294" s="206" t="s">
        <v>1</v>
      </c>
      <c r="F294" s="207" t="s">
        <v>366</v>
      </c>
      <c r="G294" s="15"/>
      <c r="H294" s="206" t="s">
        <v>1</v>
      </c>
      <c r="I294" s="208"/>
      <c r="J294" s="15"/>
      <c r="K294" s="15"/>
      <c r="L294" s="205"/>
      <c r="M294" s="209"/>
      <c r="N294" s="210"/>
      <c r="O294" s="210"/>
      <c r="P294" s="210"/>
      <c r="Q294" s="210"/>
      <c r="R294" s="210"/>
      <c r="S294" s="210"/>
      <c r="T294" s="211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06" t="s">
        <v>140</v>
      </c>
      <c r="AU294" s="206" t="s">
        <v>87</v>
      </c>
      <c r="AV294" s="15" t="s">
        <v>85</v>
      </c>
      <c r="AW294" s="15" t="s">
        <v>32</v>
      </c>
      <c r="AX294" s="15" t="s">
        <v>77</v>
      </c>
      <c r="AY294" s="206" t="s">
        <v>128</v>
      </c>
    </row>
    <row r="295" spans="1:51" s="15" customFormat="1" ht="12">
      <c r="A295" s="15"/>
      <c r="B295" s="205"/>
      <c r="C295" s="15"/>
      <c r="D295" s="184" t="s">
        <v>140</v>
      </c>
      <c r="E295" s="206" t="s">
        <v>1</v>
      </c>
      <c r="F295" s="207" t="s">
        <v>387</v>
      </c>
      <c r="G295" s="15"/>
      <c r="H295" s="206" t="s">
        <v>1</v>
      </c>
      <c r="I295" s="208"/>
      <c r="J295" s="15"/>
      <c r="K295" s="15"/>
      <c r="L295" s="205"/>
      <c r="M295" s="209"/>
      <c r="N295" s="210"/>
      <c r="O295" s="210"/>
      <c r="P295" s="210"/>
      <c r="Q295" s="210"/>
      <c r="R295" s="210"/>
      <c r="S295" s="210"/>
      <c r="T295" s="211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06" t="s">
        <v>140</v>
      </c>
      <c r="AU295" s="206" t="s">
        <v>87</v>
      </c>
      <c r="AV295" s="15" t="s">
        <v>85</v>
      </c>
      <c r="AW295" s="15" t="s">
        <v>32</v>
      </c>
      <c r="AX295" s="15" t="s">
        <v>77</v>
      </c>
      <c r="AY295" s="206" t="s">
        <v>128</v>
      </c>
    </row>
    <row r="296" spans="1:51" s="13" customFormat="1" ht="12">
      <c r="A296" s="13"/>
      <c r="B296" s="189"/>
      <c r="C296" s="13"/>
      <c r="D296" s="184" t="s">
        <v>140</v>
      </c>
      <c r="E296" s="190" t="s">
        <v>1</v>
      </c>
      <c r="F296" s="191" t="s">
        <v>382</v>
      </c>
      <c r="G296" s="13"/>
      <c r="H296" s="192">
        <v>48</v>
      </c>
      <c r="I296" s="193"/>
      <c r="J296" s="13"/>
      <c r="K296" s="13"/>
      <c r="L296" s="189"/>
      <c r="M296" s="194"/>
      <c r="N296" s="195"/>
      <c r="O296" s="195"/>
      <c r="P296" s="195"/>
      <c r="Q296" s="195"/>
      <c r="R296" s="195"/>
      <c r="S296" s="195"/>
      <c r="T296" s="19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0" t="s">
        <v>140</v>
      </c>
      <c r="AU296" s="190" t="s">
        <v>87</v>
      </c>
      <c r="AV296" s="13" t="s">
        <v>87</v>
      </c>
      <c r="AW296" s="13" t="s">
        <v>32</v>
      </c>
      <c r="AX296" s="13" t="s">
        <v>85</v>
      </c>
      <c r="AY296" s="190" t="s">
        <v>128</v>
      </c>
    </row>
    <row r="297" spans="1:65" s="2" customFormat="1" ht="24.15" customHeight="1">
      <c r="A297" s="37"/>
      <c r="B297" s="170"/>
      <c r="C297" s="171" t="s">
        <v>388</v>
      </c>
      <c r="D297" s="171" t="s">
        <v>131</v>
      </c>
      <c r="E297" s="172" t="s">
        <v>389</v>
      </c>
      <c r="F297" s="173" t="s">
        <v>390</v>
      </c>
      <c r="G297" s="174" t="s">
        <v>192</v>
      </c>
      <c r="H297" s="175">
        <v>240</v>
      </c>
      <c r="I297" s="176"/>
      <c r="J297" s="177">
        <f>ROUND(I297*H297,2)</f>
        <v>0</v>
      </c>
      <c r="K297" s="173" t="s">
        <v>135</v>
      </c>
      <c r="L297" s="38"/>
      <c r="M297" s="178" t="s">
        <v>1</v>
      </c>
      <c r="N297" s="179" t="s">
        <v>42</v>
      </c>
      <c r="O297" s="76"/>
      <c r="P297" s="180">
        <f>O297*H297</f>
        <v>0</v>
      </c>
      <c r="Q297" s="180">
        <v>0</v>
      </c>
      <c r="R297" s="180">
        <f>Q297*H297</f>
        <v>0</v>
      </c>
      <c r="S297" s="180">
        <v>0.00191</v>
      </c>
      <c r="T297" s="181">
        <f>S297*H297</f>
        <v>0.45840000000000003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82" t="s">
        <v>179</v>
      </c>
      <c r="AT297" s="182" t="s">
        <v>131</v>
      </c>
      <c r="AU297" s="182" t="s">
        <v>87</v>
      </c>
      <c r="AY297" s="18" t="s">
        <v>128</v>
      </c>
      <c r="BE297" s="183">
        <f>IF(N297="základní",J297,0)</f>
        <v>0</v>
      </c>
      <c r="BF297" s="183">
        <f>IF(N297="snížená",J297,0)</f>
        <v>0</v>
      </c>
      <c r="BG297" s="183">
        <f>IF(N297="zákl. přenesená",J297,0)</f>
        <v>0</v>
      </c>
      <c r="BH297" s="183">
        <f>IF(N297="sníž. přenesená",J297,0)</f>
        <v>0</v>
      </c>
      <c r="BI297" s="183">
        <f>IF(N297="nulová",J297,0)</f>
        <v>0</v>
      </c>
      <c r="BJ297" s="18" t="s">
        <v>85</v>
      </c>
      <c r="BK297" s="183">
        <f>ROUND(I297*H297,2)</f>
        <v>0</v>
      </c>
      <c r="BL297" s="18" t="s">
        <v>179</v>
      </c>
      <c r="BM297" s="182" t="s">
        <v>391</v>
      </c>
    </row>
    <row r="298" spans="1:51" s="15" customFormat="1" ht="12">
      <c r="A298" s="15"/>
      <c r="B298" s="205"/>
      <c r="C298" s="15"/>
      <c r="D298" s="184" t="s">
        <v>140</v>
      </c>
      <c r="E298" s="206" t="s">
        <v>1</v>
      </c>
      <c r="F298" s="207" t="s">
        <v>366</v>
      </c>
      <c r="G298" s="15"/>
      <c r="H298" s="206" t="s">
        <v>1</v>
      </c>
      <c r="I298" s="208"/>
      <c r="J298" s="15"/>
      <c r="K298" s="15"/>
      <c r="L298" s="205"/>
      <c r="M298" s="209"/>
      <c r="N298" s="210"/>
      <c r="O298" s="210"/>
      <c r="P298" s="210"/>
      <c r="Q298" s="210"/>
      <c r="R298" s="210"/>
      <c r="S298" s="210"/>
      <c r="T298" s="211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06" t="s">
        <v>140</v>
      </c>
      <c r="AU298" s="206" t="s">
        <v>87</v>
      </c>
      <c r="AV298" s="15" t="s">
        <v>85</v>
      </c>
      <c r="AW298" s="15" t="s">
        <v>32</v>
      </c>
      <c r="AX298" s="15" t="s">
        <v>77</v>
      </c>
      <c r="AY298" s="206" t="s">
        <v>128</v>
      </c>
    </row>
    <row r="299" spans="1:51" s="13" customFormat="1" ht="12">
      <c r="A299" s="13"/>
      <c r="B299" s="189"/>
      <c r="C299" s="13"/>
      <c r="D299" s="184" t="s">
        <v>140</v>
      </c>
      <c r="E299" s="190" t="s">
        <v>1</v>
      </c>
      <c r="F299" s="191" t="s">
        <v>392</v>
      </c>
      <c r="G299" s="13"/>
      <c r="H299" s="192">
        <v>240</v>
      </c>
      <c r="I299" s="193"/>
      <c r="J299" s="13"/>
      <c r="K299" s="13"/>
      <c r="L299" s="189"/>
      <c r="M299" s="194"/>
      <c r="N299" s="195"/>
      <c r="O299" s="195"/>
      <c r="P299" s="195"/>
      <c r="Q299" s="195"/>
      <c r="R299" s="195"/>
      <c r="S299" s="195"/>
      <c r="T299" s="19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0" t="s">
        <v>140</v>
      </c>
      <c r="AU299" s="190" t="s">
        <v>87</v>
      </c>
      <c r="AV299" s="13" t="s">
        <v>87</v>
      </c>
      <c r="AW299" s="13" t="s">
        <v>32</v>
      </c>
      <c r="AX299" s="13" t="s">
        <v>85</v>
      </c>
      <c r="AY299" s="190" t="s">
        <v>128</v>
      </c>
    </row>
    <row r="300" spans="1:65" s="2" customFormat="1" ht="24.15" customHeight="1">
      <c r="A300" s="37"/>
      <c r="B300" s="170"/>
      <c r="C300" s="171" t="s">
        <v>382</v>
      </c>
      <c r="D300" s="171" t="s">
        <v>131</v>
      </c>
      <c r="E300" s="172" t="s">
        <v>393</v>
      </c>
      <c r="F300" s="173" t="s">
        <v>394</v>
      </c>
      <c r="G300" s="174" t="s">
        <v>146</v>
      </c>
      <c r="H300" s="175">
        <v>0.356</v>
      </c>
      <c r="I300" s="176"/>
      <c r="J300" s="177">
        <f>ROUND(I300*H300,2)</f>
        <v>0</v>
      </c>
      <c r="K300" s="173" t="s">
        <v>147</v>
      </c>
      <c r="L300" s="38"/>
      <c r="M300" s="178" t="s">
        <v>1</v>
      </c>
      <c r="N300" s="179" t="s">
        <v>42</v>
      </c>
      <c r="O300" s="76"/>
      <c r="P300" s="180">
        <f>O300*H300</f>
        <v>0</v>
      </c>
      <c r="Q300" s="180">
        <v>0</v>
      </c>
      <c r="R300" s="180">
        <f>Q300*H300</f>
        <v>0</v>
      </c>
      <c r="S300" s="180">
        <v>0</v>
      </c>
      <c r="T300" s="181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2" t="s">
        <v>179</v>
      </c>
      <c r="AT300" s="182" t="s">
        <v>131</v>
      </c>
      <c r="AU300" s="182" t="s">
        <v>87</v>
      </c>
      <c r="AY300" s="18" t="s">
        <v>128</v>
      </c>
      <c r="BE300" s="183">
        <f>IF(N300="základní",J300,0)</f>
        <v>0</v>
      </c>
      <c r="BF300" s="183">
        <f>IF(N300="snížená",J300,0)</f>
        <v>0</v>
      </c>
      <c r="BG300" s="183">
        <f>IF(N300="zákl. přenesená",J300,0)</f>
        <v>0</v>
      </c>
      <c r="BH300" s="183">
        <f>IF(N300="sníž. přenesená",J300,0)</f>
        <v>0</v>
      </c>
      <c r="BI300" s="183">
        <f>IF(N300="nulová",J300,0)</f>
        <v>0</v>
      </c>
      <c r="BJ300" s="18" t="s">
        <v>85</v>
      </c>
      <c r="BK300" s="183">
        <f>ROUND(I300*H300,2)</f>
        <v>0</v>
      </c>
      <c r="BL300" s="18" t="s">
        <v>179</v>
      </c>
      <c r="BM300" s="182" t="s">
        <v>395</v>
      </c>
    </row>
    <row r="301" spans="1:63" s="12" customFormat="1" ht="22.8" customHeight="1">
      <c r="A301" s="12"/>
      <c r="B301" s="157"/>
      <c r="C301" s="12"/>
      <c r="D301" s="158" t="s">
        <v>76</v>
      </c>
      <c r="E301" s="168" t="s">
        <v>396</v>
      </c>
      <c r="F301" s="168" t="s">
        <v>397</v>
      </c>
      <c r="G301" s="12"/>
      <c r="H301" s="12"/>
      <c r="I301" s="160"/>
      <c r="J301" s="169">
        <f>BK301</f>
        <v>0</v>
      </c>
      <c r="K301" s="12"/>
      <c r="L301" s="157"/>
      <c r="M301" s="162"/>
      <c r="N301" s="163"/>
      <c r="O301" s="163"/>
      <c r="P301" s="164">
        <f>SUM(P302:P306)</f>
        <v>0</v>
      </c>
      <c r="Q301" s="163"/>
      <c r="R301" s="164">
        <f>SUM(R302:R306)</f>
        <v>0.267071</v>
      </c>
      <c r="S301" s="163"/>
      <c r="T301" s="165">
        <f>SUM(T302:T306)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158" t="s">
        <v>87</v>
      </c>
      <c r="AT301" s="166" t="s">
        <v>76</v>
      </c>
      <c r="AU301" s="166" t="s">
        <v>85</v>
      </c>
      <c r="AY301" s="158" t="s">
        <v>128</v>
      </c>
      <c r="BK301" s="167">
        <f>SUM(BK302:BK306)</f>
        <v>0</v>
      </c>
    </row>
    <row r="302" spans="1:65" s="2" customFormat="1" ht="16.5" customHeight="1">
      <c r="A302" s="37"/>
      <c r="B302" s="170"/>
      <c r="C302" s="171" t="s">
        <v>398</v>
      </c>
      <c r="D302" s="171" t="s">
        <v>131</v>
      </c>
      <c r="E302" s="172" t="s">
        <v>399</v>
      </c>
      <c r="F302" s="173" t="s">
        <v>400</v>
      </c>
      <c r="G302" s="174" t="s">
        <v>178</v>
      </c>
      <c r="H302" s="175">
        <v>1907.65</v>
      </c>
      <c r="I302" s="176"/>
      <c r="J302" s="177">
        <f>ROUND(I302*H302,2)</f>
        <v>0</v>
      </c>
      <c r="K302" s="173" t="s">
        <v>147</v>
      </c>
      <c r="L302" s="38"/>
      <c r="M302" s="178" t="s">
        <v>1</v>
      </c>
      <c r="N302" s="179" t="s">
        <v>42</v>
      </c>
      <c r="O302" s="76"/>
      <c r="P302" s="180">
        <f>O302*H302</f>
        <v>0</v>
      </c>
      <c r="Q302" s="180">
        <v>0.00014</v>
      </c>
      <c r="R302" s="180">
        <f>Q302*H302</f>
        <v>0.267071</v>
      </c>
      <c r="S302" s="180">
        <v>0</v>
      </c>
      <c r="T302" s="181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82" t="s">
        <v>179</v>
      </c>
      <c r="AT302" s="182" t="s">
        <v>131</v>
      </c>
      <c r="AU302" s="182" t="s">
        <v>87</v>
      </c>
      <c r="AY302" s="18" t="s">
        <v>128</v>
      </c>
      <c r="BE302" s="183">
        <f>IF(N302="základní",J302,0)</f>
        <v>0</v>
      </c>
      <c r="BF302" s="183">
        <f>IF(N302="snížená",J302,0)</f>
        <v>0</v>
      </c>
      <c r="BG302" s="183">
        <f>IF(N302="zákl. přenesená",J302,0)</f>
        <v>0</v>
      </c>
      <c r="BH302" s="183">
        <f>IF(N302="sníž. přenesená",J302,0)</f>
        <v>0</v>
      </c>
      <c r="BI302" s="183">
        <f>IF(N302="nulová",J302,0)</f>
        <v>0</v>
      </c>
      <c r="BJ302" s="18" t="s">
        <v>85</v>
      </c>
      <c r="BK302" s="183">
        <f>ROUND(I302*H302,2)</f>
        <v>0</v>
      </c>
      <c r="BL302" s="18" t="s">
        <v>179</v>
      </c>
      <c r="BM302" s="182" t="s">
        <v>401</v>
      </c>
    </row>
    <row r="303" spans="1:51" s="15" customFormat="1" ht="12">
      <c r="A303" s="15"/>
      <c r="B303" s="205"/>
      <c r="C303" s="15"/>
      <c r="D303" s="184" t="s">
        <v>140</v>
      </c>
      <c r="E303" s="206" t="s">
        <v>1</v>
      </c>
      <c r="F303" s="207" t="s">
        <v>318</v>
      </c>
      <c r="G303" s="15"/>
      <c r="H303" s="206" t="s">
        <v>1</v>
      </c>
      <c r="I303" s="208"/>
      <c r="J303" s="15"/>
      <c r="K303" s="15"/>
      <c r="L303" s="205"/>
      <c r="M303" s="209"/>
      <c r="N303" s="210"/>
      <c r="O303" s="210"/>
      <c r="P303" s="210"/>
      <c r="Q303" s="210"/>
      <c r="R303" s="210"/>
      <c r="S303" s="210"/>
      <c r="T303" s="211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06" t="s">
        <v>140</v>
      </c>
      <c r="AU303" s="206" t="s">
        <v>87</v>
      </c>
      <c r="AV303" s="15" t="s">
        <v>85</v>
      </c>
      <c r="AW303" s="15" t="s">
        <v>32</v>
      </c>
      <c r="AX303" s="15" t="s">
        <v>77</v>
      </c>
      <c r="AY303" s="206" t="s">
        <v>128</v>
      </c>
    </row>
    <row r="304" spans="1:51" s="13" customFormat="1" ht="12">
      <c r="A304" s="13"/>
      <c r="B304" s="189"/>
      <c r="C304" s="13"/>
      <c r="D304" s="184" t="s">
        <v>140</v>
      </c>
      <c r="E304" s="190" t="s">
        <v>1</v>
      </c>
      <c r="F304" s="191" t="s">
        <v>186</v>
      </c>
      <c r="G304" s="13"/>
      <c r="H304" s="192">
        <v>1755.65</v>
      </c>
      <c r="I304" s="193"/>
      <c r="J304" s="13"/>
      <c r="K304" s="13"/>
      <c r="L304" s="189"/>
      <c r="M304" s="194"/>
      <c r="N304" s="195"/>
      <c r="O304" s="195"/>
      <c r="P304" s="195"/>
      <c r="Q304" s="195"/>
      <c r="R304" s="195"/>
      <c r="S304" s="195"/>
      <c r="T304" s="19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0" t="s">
        <v>140</v>
      </c>
      <c r="AU304" s="190" t="s">
        <v>87</v>
      </c>
      <c r="AV304" s="13" t="s">
        <v>87</v>
      </c>
      <c r="AW304" s="13" t="s">
        <v>32</v>
      </c>
      <c r="AX304" s="13" t="s">
        <v>77</v>
      </c>
      <c r="AY304" s="190" t="s">
        <v>128</v>
      </c>
    </row>
    <row r="305" spans="1:51" s="13" customFormat="1" ht="12">
      <c r="A305" s="13"/>
      <c r="B305" s="189"/>
      <c r="C305" s="13"/>
      <c r="D305" s="184" t="s">
        <v>140</v>
      </c>
      <c r="E305" s="190" t="s">
        <v>1</v>
      </c>
      <c r="F305" s="191" t="s">
        <v>402</v>
      </c>
      <c r="G305" s="13"/>
      <c r="H305" s="192">
        <v>152</v>
      </c>
      <c r="I305" s="193"/>
      <c r="J305" s="13"/>
      <c r="K305" s="13"/>
      <c r="L305" s="189"/>
      <c r="M305" s="194"/>
      <c r="N305" s="195"/>
      <c r="O305" s="195"/>
      <c r="P305" s="195"/>
      <c r="Q305" s="195"/>
      <c r="R305" s="195"/>
      <c r="S305" s="195"/>
      <c r="T305" s="19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0" t="s">
        <v>140</v>
      </c>
      <c r="AU305" s="190" t="s">
        <v>87</v>
      </c>
      <c r="AV305" s="13" t="s">
        <v>87</v>
      </c>
      <c r="AW305" s="13" t="s">
        <v>32</v>
      </c>
      <c r="AX305" s="13" t="s">
        <v>77</v>
      </c>
      <c r="AY305" s="190" t="s">
        <v>128</v>
      </c>
    </row>
    <row r="306" spans="1:51" s="14" customFormat="1" ht="12">
      <c r="A306" s="14"/>
      <c r="B306" s="197"/>
      <c r="C306" s="14"/>
      <c r="D306" s="184" t="s">
        <v>140</v>
      </c>
      <c r="E306" s="198" t="s">
        <v>1</v>
      </c>
      <c r="F306" s="199" t="s">
        <v>141</v>
      </c>
      <c r="G306" s="14"/>
      <c r="H306" s="200">
        <v>1907.65</v>
      </c>
      <c r="I306" s="201"/>
      <c r="J306" s="14"/>
      <c r="K306" s="14"/>
      <c r="L306" s="197"/>
      <c r="M306" s="202"/>
      <c r="N306" s="203"/>
      <c r="O306" s="203"/>
      <c r="P306" s="203"/>
      <c r="Q306" s="203"/>
      <c r="R306" s="203"/>
      <c r="S306" s="203"/>
      <c r="T306" s="20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198" t="s">
        <v>140</v>
      </c>
      <c r="AU306" s="198" t="s">
        <v>87</v>
      </c>
      <c r="AV306" s="14" t="s">
        <v>136</v>
      </c>
      <c r="AW306" s="14" t="s">
        <v>32</v>
      </c>
      <c r="AX306" s="14" t="s">
        <v>85</v>
      </c>
      <c r="AY306" s="198" t="s">
        <v>128</v>
      </c>
    </row>
    <row r="307" spans="1:63" s="12" customFormat="1" ht="25.9" customHeight="1">
      <c r="A307" s="12"/>
      <c r="B307" s="157"/>
      <c r="C307" s="12"/>
      <c r="D307" s="158" t="s">
        <v>76</v>
      </c>
      <c r="E307" s="159" t="s">
        <v>403</v>
      </c>
      <c r="F307" s="159" t="s">
        <v>404</v>
      </c>
      <c r="G307" s="12"/>
      <c r="H307" s="12"/>
      <c r="I307" s="160"/>
      <c r="J307" s="161">
        <f>BK307</f>
        <v>0</v>
      </c>
      <c r="K307" s="12"/>
      <c r="L307" s="157"/>
      <c r="M307" s="162"/>
      <c r="N307" s="163"/>
      <c r="O307" s="163"/>
      <c r="P307" s="164">
        <f>SUM(P308:P313)</f>
        <v>0</v>
      </c>
      <c r="Q307" s="163"/>
      <c r="R307" s="164">
        <f>SUM(R308:R313)</f>
        <v>0</v>
      </c>
      <c r="S307" s="163"/>
      <c r="T307" s="165">
        <f>SUM(T308:T313)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158" t="s">
        <v>136</v>
      </c>
      <c r="AT307" s="166" t="s">
        <v>76</v>
      </c>
      <c r="AU307" s="166" t="s">
        <v>77</v>
      </c>
      <c r="AY307" s="158" t="s">
        <v>128</v>
      </c>
      <c r="BK307" s="167">
        <f>SUM(BK308:BK313)</f>
        <v>0</v>
      </c>
    </row>
    <row r="308" spans="1:65" s="2" customFormat="1" ht="21.75" customHeight="1">
      <c r="A308" s="37"/>
      <c r="B308" s="170"/>
      <c r="C308" s="171" t="s">
        <v>405</v>
      </c>
      <c r="D308" s="171" t="s">
        <v>131</v>
      </c>
      <c r="E308" s="172" t="s">
        <v>406</v>
      </c>
      <c r="F308" s="173" t="s">
        <v>407</v>
      </c>
      <c r="G308" s="174" t="s">
        <v>408</v>
      </c>
      <c r="H308" s="175">
        <v>20</v>
      </c>
      <c r="I308" s="176"/>
      <c r="J308" s="177">
        <f>ROUND(I308*H308,2)</f>
        <v>0</v>
      </c>
      <c r="K308" s="173" t="s">
        <v>147</v>
      </c>
      <c r="L308" s="38"/>
      <c r="M308" s="178" t="s">
        <v>1</v>
      </c>
      <c r="N308" s="179" t="s">
        <v>42</v>
      </c>
      <c r="O308" s="76"/>
      <c r="P308" s="180">
        <f>O308*H308</f>
        <v>0</v>
      </c>
      <c r="Q308" s="180">
        <v>0</v>
      </c>
      <c r="R308" s="180">
        <f>Q308*H308</f>
        <v>0</v>
      </c>
      <c r="S308" s="180">
        <v>0</v>
      </c>
      <c r="T308" s="181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82" t="s">
        <v>409</v>
      </c>
      <c r="AT308" s="182" t="s">
        <v>131</v>
      </c>
      <c r="AU308" s="182" t="s">
        <v>85</v>
      </c>
      <c r="AY308" s="18" t="s">
        <v>128</v>
      </c>
      <c r="BE308" s="183">
        <f>IF(N308="základní",J308,0)</f>
        <v>0</v>
      </c>
      <c r="BF308" s="183">
        <f>IF(N308="snížená",J308,0)</f>
        <v>0</v>
      </c>
      <c r="BG308" s="183">
        <f>IF(N308="zákl. přenesená",J308,0)</f>
        <v>0</v>
      </c>
      <c r="BH308" s="183">
        <f>IF(N308="sníž. přenesená",J308,0)</f>
        <v>0</v>
      </c>
      <c r="BI308" s="183">
        <f>IF(N308="nulová",J308,0)</f>
        <v>0</v>
      </c>
      <c r="BJ308" s="18" t="s">
        <v>85</v>
      </c>
      <c r="BK308" s="183">
        <f>ROUND(I308*H308,2)</f>
        <v>0</v>
      </c>
      <c r="BL308" s="18" t="s">
        <v>409</v>
      </c>
      <c r="BM308" s="182" t="s">
        <v>410</v>
      </c>
    </row>
    <row r="309" spans="1:51" s="13" customFormat="1" ht="12">
      <c r="A309" s="13"/>
      <c r="B309" s="189"/>
      <c r="C309" s="13"/>
      <c r="D309" s="184" t="s">
        <v>140</v>
      </c>
      <c r="E309" s="190" t="s">
        <v>1</v>
      </c>
      <c r="F309" s="191" t="s">
        <v>411</v>
      </c>
      <c r="G309" s="13"/>
      <c r="H309" s="192">
        <v>20</v>
      </c>
      <c r="I309" s="193"/>
      <c r="J309" s="13"/>
      <c r="K309" s="13"/>
      <c r="L309" s="189"/>
      <c r="M309" s="194"/>
      <c r="N309" s="195"/>
      <c r="O309" s="195"/>
      <c r="P309" s="195"/>
      <c r="Q309" s="195"/>
      <c r="R309" s="195"/>
      <c r="S309" s="195"/>
      <c r="T309" s="19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0" t="s">
        <v>140</v>
      </c>
      <c r="AU309" s="190" t="s">
        <v>85</v>
      </c>
      <c r="AV309" s="13" t="s">
        <v>87</v>
      </c>
      <c r="AW309" s="13" t="s">
        <v>32</v>
      </c>
      <c r="AX309" s="13" t="s">
        <v>85</v>
      </c>
      <c r="AY309" s="190" t="s">
        <v>128</v>
      </c>
    </row>
    <row r="310" spans="1:65" s="2" customFormat="1" ht="16.5" customHeight="1">
      <c r="A310" s="37"/>
      <c r="B310" s="170"/>
      <c r="C310" s="171" t="s">
        <v>412</v>
      </c>
      <c r="D310" s="171" t="s">
        <v>131</v>
      </c>
      <c r="E310" s="172" t="s">
        <v>413</v>
      </c>
      <c r="F310" s="173" t="s">
        <v>414</v>
      </c>
      <c r="G310" s="174" t="s">
        <v>408</v>
      </c>
      <c r="H310" s="175">
        <v>15</v>
      </c>
      <c r="I310" s="176"/>
      <c r="J310" s="177">
        <f>ROUND(I310*H310,2)</f>
        <v>0</v>
      </c>
      <c r="K310" s="173" t="s">
        <v>147</v>
      </c>
      <c r="L310" s="38"/>
      <c r="M310" s="178" t="s">
        <v>1</v>
      </c>
      <c r="N310" s="179" t="s">
        <v>42</v>
      </c>
      <c r="O310" s="76"/>
      <c r="P310" s="180">
        <f>O310*H310</f>
        <v>0</v>
      </c>
      <c r="Q310" s="180">
        <v>0</v>
      </c>
      <c r="R310" s="180">
        <f>Q310*H310</f>
        <v>0</v>
      </c>
      <c r="S310" s="180">
        <v>0</v>
      </c>
      <c r="T310" s="181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82" t="s">
        <v>409</v>
      </c>
      <c r="AT310" s="182" t="s">
        <v>131</v>
      </c>
      <c r="AU310" s="182" t="s">
        <v>85</v>
      </c>
      <c r="AY310" s="18" t="s">
        <v>128</v>
      </c>
      <c r="BE310" s="183">
        <f>IF(N310="základní",J310,0)</f>
        <v>0</v>
      </c>
      <c r="BF310" s="183">
        <f>IF(N310="snížená",J310,0)</f>
        <v>0</v>
      </c>
      <c r="BG310" s="183">
        <f>IF(N310="zákl. přenesená",J310,0)</f>
        <v>0</v>
      </c>
      <c r="BH310" s="183">
        <f>IF(N310="sníž. přenesená",J310,0)</f>
        <v>0</v>
      </c>
      <c r="BI310" s="183">
        <f>IF(N310="nulová",J310,0)</f>
        <v>0</v>
      </c>
      <c r="BJ310" s="18" t="s">
        <v>85</v>
      </c>
      <c r="BK310" s="183">
        <f>ROUND(I310*H310,2)</f>
        <v>0</v>
      </c>
      <c r="BL310" s="18" t="s">
        <v>409</v>
      </c>
      <c r="BM310" s="182" t="s">
        <v>415</v>
      </c>
    </row>
    <row r="311" spans="1:51" s="15" customFormat="1" ht="12">
      <c r="A311" s="15"/>
      <c r="B311" s="205"/>
      <c r="C311" s="15"/>
      <c r="D311" s="184" t="s">
        <v>140</v>
      </c>
      <c r="E311" s="206" t="s">
        <v>1</v>
      </c>
      <c r="F311" s="207" t="s">
        <v>416</v>
      </c>
      <c r="G311" s="15"/>
      <c r="H311" s="206" t="s">
        <v>1</v>
      </c>
      <c r="I311" s="208"/>
      <c r="J311" s="15"/>
      <c r="K311" s="15"/>
      <c r="L311" s="205"/>
      <c r="M311" s="209"/>
      <c r="N311" s="210"/>
      <c r="O311" s="210"/>
      <c r="P311" s="210"/>
      <c r="Q311" s="210"/>
      <c r="R311" s="210"/>
      <c r="S311" s="210"/>
      <c r="T311" s="211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06" t="s">
        <v>140</v>
      </c>
      <c r="AU311" s="206" t="s">
        <v>85</v>
      </c>
      <c r="AV311" s="15" t="s">
        <v>85</v>
      </c>
      <c r="AW311" s="15" t="s">
        <v>32</v>
      </c>
      <c r="AX311" s="15" t="s">
        <v>77</v>
      </c>
      <c r="AY311" s="206" t="s">
        <v>128</v>
      </c>
    </row>
    <row r="312" spans="1:51" s="13" customFormat="1" ht="12">
      <c r="A312" s="13"/>
      <c r="B312" s="189"/>
      <c r="C312" s="13"/>
      <c r="D312" s="184" t="s">
        <v>140</v>
      </c>
      <c r="E312" s="190" t="s">
        <v>1</v>
      </c>
      <c r="F312" s="191" t="s">
        <v>8</v>
      </c>
      <c r="G312" s="13"/>
      <c r="H312" s="192">
        <v>15</v>
      </c>
      <c r="I312" s="193"/>
      <c r="J312" s="13"/>
      <c r="K312" s="13"/>
      <c r="L312" s="189"/>
      <c r="M312" s="194"/>
      <c r="N312" s="195"/>
      <c r="O312" s="195"/>
      <c r="P312" s="195"/>
      <c r="Q312" s="195"/>
      <c r="R312" s="195"/>
      <c r="S312" s="195"/>
      <c r="T312" s="19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0" t="s">
        <v>140</v>
      </c>
      <c r="AU312" s="190" t="s">
        <v>85</v>
      </c>
      <c r="AV312" s="13" t="s">
        <v>87</v>
      </c>
      <c r="AW312" s="13" t="s">
        <v>32</v>
      </c>
      <c r="AX312" s="13" t="s">
        <v>77</v>
      </c>
      <c r="AY312" s="190" t="s">
        <v>128</v>
      </c>
    </row>
    <row r="313" spans="1:51" s="14" customFormat="1" ht="12">
      <c r="A313" s="14"/>
      <c r="B313" s="197"/>
      <c r="C313" s="14"/>
      <c r="D313" s="184" t="s">
        <v>140</v>
      </c>
      <c r="E313" s="198" t="s">
        <v>1</v>
      </c>
      <c r="F313" s="199" t="s">
        <v>141</v>
      </c>
      <c r="G313" s="14"/>
      <c r="H313" s="200">
        <v>15</v>
      </c>
      <c r="I313" s="201"/>
      <c r="J313" s="14"/>
      <c r="K313" s="14"/>
      <c r="L313" s="197"/>
      <c r="M313" s="222"/>
      <c r="N313" s="223"/>
      <c r="O313" s="223"/>
      <c r="P313" s="223"/>
      <c r="Q313" s="223"/>
      <c r="R313" s="223"/>
      <c r="S313" s="223"/>
      <c r="T313" s="22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198" t="s">
        <v>140</v>
      </c>
      <c r="AU313" s="198" t="s">
        <v>85</v>
      </c>
      <c r="AV313" s="14" t="s">
        <v>136</v>
      </c>
      <c r="AW313" s="14" t="s">
        <v>32</v>
      </c>
      <c r="AX313" s="14" t="s">
        <v>85</v>
      </c>
      <c r="AY313" s="198" t="s">
        <v>128</v>
      </c>
    </row>
    <row r="314" spans="1:31" s="2" customFormat="1" ht="6.95" customHeight="1">
      <c r="A314" s="37"/>
      <c r="B314" s="59"/>
      <c r="C314" s="60"/>
      <c r="D314" s="60"/>
      <c r="E314" s="60"/>
      <c r="F314" s="60"/>
      <c r="G314" s="60"/>
      <c r="H314" s="60"/>
      <c r="I314" s="60"/>
      <c r="J314" s="60"/>
      <c r="K314" s="60"/>
      <c r="L314" s="38"/>
      <c r="M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</row>
  </sheetData>
  <autoFilter ref="C126:K31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</row>
    <row r="4" spans="2:46" s="1" customFormat="1" ht="24.95" customHeight="1">
      <c r="B4" s="21"/>
      <c r="D4" s="22" t="s">
        <v>94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Oprava střechy sportovní hala,J.A. Komenského 1034, Milevsko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417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34</v>
      </c>
      <c r="G12" s="37"/>
      <c r="H12" s="37"/>
      <c r="I12" s="31" t="s">
        <v>22</v>
      </c>
      <c r="J12" s="68" t="str">
        <f>'Rekapitulace stavby'!AN8</f>
        <v>19. 1. 2023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>Město Milevsko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>DEKPROJEKT s.r.o.</v>
      </c>
      <c r="F21" s="37"/>
      <c r="G21" s="37"/>
      <c r="H21" s="37"/>
      <c r="I21" s="31" t="s">
        <v>27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27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37</v>
      </c>
      <c r="E30" s="37"/>
      <c r="F30" s="37"/>
      <c r="G30" s="37"/>
      <c r="H30" s="37"/>
      <c r="I30" s="37"/>
      <c r="J30" s="95">
        <f>ROUND(J133,2)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41</v>
      </c>
      <c r="E33" s="31" t="s">
        <v>42</v>
      </c>
      <c r="F33" s="126">
        <f>ROUND((SUM(BE133:BE186)),2)</f>
        <v>0</v>
      </c>
      <c r="G33" s="37"/>
      <c r="H33" s="37"/>
      <c r="I33" s="127">
        <v>0.21</v>
      </c>
      <c r="J33" s="126">
        <f>ROUND(((SUM(BE133:BE186))*I33),2)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43</v>
      </c>
      <c r="F34" s="126">
        <f>ROUND((SUM(BF133:BF186)),2)</f>
        <v>0</v>
      </c>
      <c r="G34" s="37"/>
      <c r="H34" s="37"/>
      <c r="I34" s="127">
        <v>0.15</v>
      </c>
      <c r="J34" s="126">
        <f>ROUND(((SUM(BF133:BF186))*I34),2)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26">
        <f>ROUND((SUM(BG133:BG186)),2)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26">
        <f>ROUND((SUM(BH133:BH186)),2)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26">
        <f>ROUND((SUM(BI133:BI186)),2)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47</v>
      </c>
      <c r="E39" s="80"/>
      <c r="F39" s="80"/>
      <c r="G39" s="130" t="s">
        <v>48</v>
      </c>
      <c r="H39" s="131" t="s">
        <v>49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52</v>
      </c>
      <c r="E61" s="40"/>
      <c r="F61" s="134" t="s">
        <v>53</v>
      </c>
      <c r="G61" s="57" t="s">
        <v>52</v>
      </c>
      <c r="H61" s="40"/>
      <c r="I61" s="40"/>
      <c r="J61" s="135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52</v>
      </c>
      <c r="E76" s="40"/>
      <c r="F76" s="134" t="s">
        <v>53</v>
      </c>
      <c r="G76" s="57" t="s">
        <v>52</v>
      </c>
      <c r="H76" s="40"/>
      <c r="I76" s="40"/>
      <c r="J76" s="135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Oprava střechy sportovní hala,J.A. Komenského 1034, Milevsko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02 - Hromosvod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19. 1. 2023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>Město Milevsko</v>
      </c>
      <c r="G91" s="37"/>
      <c r="H91" s="37"/>
      <c r="I91" s="31" t="s">
        <v>30</v>
      </c>
      <c r="J91" s="35" t="str">
        <f>E21</f>
        <v>DEKPROJEKT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98</v>
      </c>
      <c r="D94" s="128"/>
      <c r="E94" s="128"/>
      <c r="F94" s="128"/>
      <c r="G94" s="128"/>
      <c r="H94" s="128"/>
      <c r="I94" s="128"/>
      <c r="J94" s="137" t="s">
        <v>99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100</v>
      </c>
      <c r="D96" s="37"/>
      <c r="E96" s="37"/>
      <c r="F96" s="37"/>
      <c r="G96" s="37"/>
      <c r="H96" s="37"/>
      <c r="I96" s="37"/>
      <c r="J96" s="95">
        <f>J133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101</v>
      </c>
    </row>
    <row r="97" spans="1:31" s="9" customFormat="1" ht="24.95" customHeight="1">
      <c r="A97" s="9"/>
      <c r="B97" s="139"/>
      <c r="C97" s="9"/>
      <c r="D97" s="140" t="s">
        <v>418</v>
      </c>
      <c r="E97" s="141"/>
      <c r="F97" s="141"/>
      <c r="G97" s="141"/>
      <c r="H97" s="141"/>
      <c r="I97" s="141"/>
      <c r="J97" s="142">
        <f>J134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419</v>
      </c>
      <c r="E98" s="145"/>
      <c r="F98" s="145"/>
      <c r="G98" s="145"/>
      <c r="H98" s="145"/>
      <c r="I98" s="145"/>
      <c r="J98" s="146">
        <f>J135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420</v>
      </c>
      <c r="E99" s="145"/>
      <c r="F99" s="145"/>
      <c r="G99" s="145"/>
      <c r="H99" s="145"/>
      <c r="I99" s="145"/>
      <c r="J99" s="146">
        <f>J140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419</v>
      </c>
      <c r="E100" s="145"/>
      <c r="F100" s="145"/>
      <c r="G100" s="145"/>
      <c r="H100" s="145"/>
      <c r="I100" s="145"/>
      <c r="J100" s="146">
        <f>J142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421</v>
      </c>
      <c r="E101" s="145"/>
      <c r="F101" s="145"/>
      <c r="G101" s="145"/>
      <c r="H101" s="145"/>
      <c r="I101" s="145"/>
      <c r="J101" s="146">
        <f>J143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422</v>
      </c>
      <c r="E102" s="145"/>
      <c r="F102" s="145"/>
      <c r="G102" s="145"/>
      <c r="H102" s="145"/>
      <c r="I102" s="145"/>
      <c r="J102" s="146">
        <f>J145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423</v>
      </c>
      <c r="E103" s="145"/>
      <c r="F103" s="145"/>
      <c r="G103" s="145"/>
      <c r="H103" s="145"/>
      <c r="I103" s="145"/>
      <c r="J103" s="146">
        <f>J150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424</v>
      </c>
      <c r="E104" s="145"/>
      <c r="F104" s="145"/>
      <c r="G104" s="145"/>
      <c r="H104" s="145"/>
      <c r="I104" s="145"/>
      <c r="J104" s="146">
        <f>J153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3"/>
      <c r="C105" s="10"/>
      <c r="D105" s="144" t="s">
        <v>425</v>
      </c>
      <c r="E105" s="145"/>
      <c r="F105" s="145"/>
      <c r="G105" s="145"/>
      <c r="H105" s="145"/>
      <c r="I105" s="145"/>
      <c r="J105" s="146">
        <f>J159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3"/>
      <c r="C106" s="10"/>
      <c r="D106" s="144" t="s">
        <v>426</v>
      </c>
      <c r="E106" s="145"/>
      <c r="F106" s="145"/>
      <c r="G106" s="145"/>
      <c r="H106" s="145"/>
      <c r="I106" s="145"/>
      <c r="J106" s="146">
        <f>J160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3"/>
      <c r="C107" s="10"/>
      <c r="D107" s="144" t="s">
        <v>427</v>
      </c>
      <c r="E107" s="145"/>
      <c r="F107" s="145"/>
      <c r="G107" s="145"/>
      <c r="H107" s="145"/>
      <c r="I107" s="145"/>
      <c r="J107" s="146">
        <f>J162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3"/>
      <c r="C108" s="10"/>
      <c r="D108" s="144" t="s">
        <v>428</v>
      </c>
      <c r="E108" s="145"/>
      <c r="F108" s="145"/>
      <c r="G108" s="145"/>
      <c r="H108" s="145"/>
      <c r="I108" s="145"/>
      <c r="J108" s="146">
        <f>J166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43"/>
      <c r="C109" s="10"/>
      <c r="D109" s="144" t="s">
        <v>429</v>
      </c>
      <c r="E109" s="145"/>
      <c r="F109" s="145"/>
      <c r="G109" s="145"/>
      <c r="H109" s="145"/>
      <c r="I109" s="145"/>
      <c r="J109" s="146">
        <f>J170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43"/>
      <c r="C110" s="10"/>
      <c r="D110" s="144" t="s">
        <v>430</v>
      </c>
      <c r="E110" s="145"/>
      <c r="F110" s="145"/>
      <c r="G110" s="145"/>
      <c r="H110" s="145"/>
      <c r="I110" s="145"/>
      <c r="J110" s="146">
        <f>J172</f>
        <v>0</v>
      </c>
      <c r="K110" s="10"/>
      <c r="L110" s="14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43"/>
      <c r="C111" s="10"/>
      <c r="D111" s="144" t="s">
        <v>431</v>
      </c>
      <c r="E111" s="145"/>
      <c r="F111" s="145"/>
      <c r="G111" s="145"/>
      <c r="H111" s="145"/>
      <c r="I111" s="145"/>
      <c r="J111" s="146">
        <f>J178</f>
        <v>0</v>
      </c>
      <c r="K111" s="10"/>
      <c r="L111" s="14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43"/>
      <c r="C112" s="10"/>
      <c r="D112" s="144" t="s">
        <v>432</v>
      </c>
      <c r="E112" s="145"/>
      <c r="F112" s="145"/>
      <c r="G112" s="145"/>
      <c r="H112" s="145"/>
      <c r="I112" s="145"/>
      <c r="J112" s="146">
        <f>J181</f>
        <v>0</v>
      </c>
      <c r="K112" s="10"/>
      <c r="L112" s="14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39"/>
      <c r="C113" s="9"/>
      <c r="D113" s="140" t="s">
        <v>433</v>
      </c>
      <c r="E113" s="141"/>
      <c r="F113" s="141"/>
      <c r="G113" s="141"/>
      <c r="H113" s="141"/>
      <c r="I113" s="141"/>
      <c r="J113" s="142">
        <f>J184</f>
        <v>0</v>
      </c>
      <c r="K113" s="9"/>
      <c r="L113" s="13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2" customFormat="1" ht="21.8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9" spans="1:31" s="2" customFormat="1" ht="6.95" customHeight="1">
      <c r="A119" s="37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4.95" customHeight="1">
      <c r="A120" s="37"/>
      <c r="B120" s="38"/>
      <c r="C120" s="22" t="s">
        <v>113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16</v>
      </c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7"/>
      <c r="D123" s="37"/>
      <c r="E123" s="120" t="str">
        <f>E7</f>
        <v>Oprava střechy sportovní hala,J.A. Komenského 1034, Milevsko</v>
      </c>
      <c r="F123" s="31"/>
      <c r="G123" s="31"/>
      <c r="H123" s="31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95</v>
      </c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7"/>
      <c r="D125" s="37"/>
      <c r="E125" s="66" t="str">
        <f>E9</f>
        <v>02 - Hromosvod</v>
      </c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7"/>
      <c r="D126" s="37"/>
      <c r="E126" s="37"/>
      <c r="F126" s="37"/>
      <c r="G126" s="37"/>
      <c r="H126" s="37"/>
      <c r="I126" s="37"/>
      <c r="J126" s="37"/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7"/>
      <c r="E127" s="37"/>
      <c r="F127" s="26" t="str">
        <f>F12</f>
        <v xml:space="preserve"> </v>
      </c>
      <c r="G127" s="37"/>
      <c r="H127" s="37"/>
      <c r="I127" s="31" t="s">
        <v>22</v>
      </c>
      <c r="J127" s="68" t="str">
        <f>IF(J12="","",J12)</f>
        <v>19. 1. 2023</v>
      </c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7"/>
      <c r="E129" s="37"/>
      <c r="F129" s="26" t="str">
        <f>E15</f>
        <v>Město Milevsko</v>
      </c>
      <c r="G129" s="37"/>
      <c r="H129" s="37"/>
      <c r="I129" s="31" t="s">
        <v>30</v>
      </c>
      <c r="J129" s="35" t="str">
        <f>E21</f>
        <v>DEKPROJEKT s.r.o.</v>
      </c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28</v>
      </c>
      <c r="D130" s="37"/>
      <c r="E130" s="37"/>
      <c r="F130" s="26" t="str">
        <f>IF(E18="","",E18)</f>
        <v>Vyplň údaj</v>
      </c>
      <c r="G130" s="37"/>
      <c r="H130" s="37"/>
      <c r="I130" s="31" t="s">
        <v>33</v>
      </c>
      <c r="J130" s="35" t="str">
        <f>E24</f>
        <v xml:space="preserve"> </v>
      </c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7"/>
      <c r="D131" s="37"/>
      <c r="E131" s="37"/>
      <c r="F131" s="37"/>
      <c r="G131" s="37"/>
      <c r="H131" s="37"/>
      <c r="I131" s="37"/>
      <c r="J131" s="37"/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147"/>
      <c r="B132" s="148"/>
      <c r="C132" s="149" t="s">
        <v>114</v>
      </c>
      <c r="D132" s="150" t="s">
        <v>62</v>
      </c>
      <c r="E132" s="150" t="s">
        <v>58</v>
      </c>
      <c r="F132" s="150" t="s">
        <v>59</v>
      </c>
      <c r="G132" s="150" t="s">
        <v>115</v>
      </c>
      <c r="H132" s="150" t="s">
        <v>116</v>
      </c>
      <c r="I132" s="150" t="s">
        <v>117</v>
      </c>
      <c r="J132" s="150" t="s">
        <v>99</v>
      </c>
      <c r="K132" s="151" t="s">
        <v>118</v>
      </c>
      <c r="L132" s="152"/>
      <c r="M132" s="85" t="s">
        <v>1</v>
      </c>
      <c r="N132" s="86" t="s">
        <v>41</v>
      </c>
      <c r="O132" s="86" t="s">
        <v>119</v>
      </c>
      <c r="P132" s="86" t="s">
        <v>120</v>
      </c>
      <c r="Q132" s="86" t="s">
        <v>121</v>
      </c>
      <c r="R132" s="86" t="s">
        <v>122</v>
      </c>
      <c r="S132" s="86" t="s">
        <v>123</v>
      </c>
      <c r="T132" s="87" t="s">
        <v>124</v>
      </c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</row>
    <row r="133" spans="1:63" s="2" customFormat="1" ht="22.8" customHeight="1">
      <c r="A133" s="37"/>
      <c r="B133" s="38"/>
      <c r="C133" s="92" t="s">
        <v>125</v>
      </c>
      <c r="D133" s="37"/>
      <c r="E133" s="37"/>
      <c r="F133" s="37"/>
      <c r="G133" s="37"/>
      <c r="H133" s="37"/>
      <c r="I133" s="37"/>
      <c r="J133" s="153">
        <f>BK133</f>
        <v>0</v>
      </c>
      <c r="K133" s="37"/>
      <c r="L133" s="38"/>
      <c r="M133" s="88"/>
      <c r="N133" s="72"/>
      <c r="O133" s="89"/>
      <c r="P133" s="154">
        <f>P134+P184</f>
        <v>0</v>
      </c>
      <c r="Q133" s="89"/>
      <c r="R133" s="154">
        <f>R134+R184</f>
        <v>0</v>
      </c>
      <c r="S133" s="89"/>
      <c r="T133" s="155">
        <f>T134+T184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8" t="s">
        <v>76</v>
      </c>
      <c r="AU133" s="18" t="s">
        <v>101</v>
      </c>
      <c r="BK133" s="156">
        <f>BK134+BK184</f>
        <v>0</v>
      </c>
    </row>
    <row r="134" spans="1:63" s="12" customFormat="1" ht="25.9" customHeight="1">
      <c r="A134" s="12"/>
      <c r="B134" s="157"/>
      <c r="C134" s="12"/>
      <c r="D134" s="158" t="s">
        <v>76</v>
      </c>
      <c r="E134" s="159" t="s">
        <v>434</v>
      </c>
      <c r="F134" s="159" t="s">
        <v>435</v>
      </c>
      <c r="G134" s="12"/>
      <c r="H134" s="12"/>
      <c r="I134" s="160"/>
      <c r="J134" s="161">
        <f>BK134</f>
        <v>0</v>
      </c>
      <c r="K134" s="12"/>
      <c r="L134" s="157"/>
      <c r="M134" s="162"/>
      <c r="N134" s="163"/>
      <c r="O134" s="163"/>
      <c r="P134" s="164">
        <f>P135+P140+P142+P143+P145+P150+P153+P159+P160+P162+P166+P170+P172+P178+P181</f>
        <v>0</v>
      </c>
      <c r="Q134" s="163"/>
      <c r="R134" s="164">
        <f>R135+R140+R142+R143+R145+R150+R153+R159+R160+R162+R166+R170+R172+R178+R181</f>
        <v>0</v>
      </c>
      <c r="S134" s="163"/>
      <c r="T134" s="165">
        <f>T135+T140+T142+T143+T145+T150+T153+T159+T160+T162+T166+T170+T172+T178+T181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8" t="s">
        <v>85</v>
      </c>
      <c r="AT134" s="166" t="s">
        <v>76</v>
      </c>
      <c r="AU134" s="166" t="s">
        <v>77</v>
      </c>
      <c r="AY134" s="158" t="s">
        <v>128</v>
      </c>
      <c r="BK134" s="167">
        <f>BK135+BK140+BK142+BK143+BK145+BK150+BK153+BK159+BK160+BK162+BK166+BK170+BK172+BK178+BK181</f>
        <v>0</v>
      </c>
    </row>
    <row r="135" spans="1:63" s="12" customFormat="1" ht="22.8" customHeight="1">
      <c r="A135" s="12"/>
      <c r="B135" s="157"/>
      <c r="C135" s="12"/>
      <c r="D135" s="158" t="s">
        <v>76</v>
      </c>
      <c r="E135" s="168" t="s">
        <v>436</v>
      </c>
      <c r="F135" s="168" t="s">
        <v>437</v>
      </c>
      <c r="G135" s="12"/>
      <c r="H135" s="12"/>
      <c r="I135" s="160"/>
      <c r="J135" s="169">
        <f>BK135</f>
        <v>0</v>
      </c>
      <c r="K135" s="12"/>
      <c r="L135" s="157"/>
      <c r="M135" s="162"/>
      <c r="N135" s="163"/>
      <c r="O135" s="163"/>
      <c r="P135" s="164">
        <f>SUM(P136:P139)</f>
        <v>0</v>
      </c>
      <c r="Q135" s="163"/>
      <c r="R135" s="164">
        <f>SUM(R136:R139)</f>
        <v>0</v>
      </c>
      <c r="S135" s="163"/>
      <c r="T135" s="165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8" t="s">
        <v>85</v>
      </c>
      <c r="AT135" s="166" t="s">
        <v>76</v>
      </c>
      <c r="AU135" s="166" t="s">
        <v>85</v>
      </c>
      <c r="AY135" s="158" t="s">
        <v>128</v>
      </c>
      <c r="BK135" s="167">
        <f>SUM(BK136:BK139)</f>
        <v>0</v>
      </c>
    </row>
    <row r="136" spans="1:65" s="2" customFormat="1" ht="16.5" customHeight="1">
      <c r="A136" s="37"/>
      <c r="B136" s="170"/>
      <c r="C136" s="171" t="s">
        <v>77</v>
      </c>
      <c r="D136" s="171" t="s">
        <v>131</v>
      </c>
      <c r="E136" s="172" t="s">
        <v>438</v>
      </c>
      <c r="F136" s="173" t="s">
        <v>439</v>
      </c>
      <c r="G136" s="174" t="s">
        <v>440</v>
      </c>
      <c r="H136" s="175">
        <v>190</v>
      </c>
      <c r="I136" s="176"/>
      <c r="J136" s="177">
        <f>ROUND(I136*H136,2)</f>
        <v>0</v>
      </c>
      <c r="K136" s="173" t="s">
        <v>1</v>
      </c>
      <c r="L136" s="38"/>
      <c r="M136" s="178" t="s">
        <v>1</v>
      </c>
      <c r="N136" s="179" t="s">
        <v>42</v>
      </c>
      <c r="O136" s="76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136</v>
      </c>
      <c r="AT136" s="182" t="s">
        <v>131</v>
      </c>
      <c r="AU136" s="182" t="s">
        <v>87</v>
      </c>
      <c r="AY136" s="18" t="s">
        <v>128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85</v>
      </c>
      <c r="BK136" s="183">
        <f>ROUND(I136*H136,2)</f>
        <v>0</v>
      </c>
      <c r="BL136" s="18" t="s">
        <v>136</v>
      </c>
      <c r="BM136" s="182" t="s">
        <v>87</v>
      </c>
    </row>
    <row r="137" spans="1:65" s="2" customFormat="1" ht="24.15" customHeight="1">
      <c r="A137" s="37"/>
      <c r="B137" s="170"/>
      <c r="C137" s="171" t="s">
        <v>77</v>
      </c>
      <c r="D137" s="171" t="s">
        <v>131</v>
      </c>
      <c r="E137" s="172" t="s">
        <v>441</v>
      </c>
      <c r="F137" s="173" t="s">
        <v>442</v>
      </c>
      <c r="G137" s="174" t="s">
        <v>440</v>
      </c>
      <c r="H137" s="175">
        <v>750</v>
      </c>
      <c r="I137" s="176"/>
      <c r="J137" s="177">
        <f>ROUND(I137*H137,2)</f>
        <v>0</v>
      </c>
      <c r="K137" s="173" t="s">
        <v>1</v>
      </c>
      <c r="L137" s="38"/>
      <c r="M137" s="178" t="s">
        <v>1</v>
      </c>
      <c r="N137" s="179" t="s">
        <v>42</v>
      </c>
      <c r="O137" s="76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2" t="s">
        <v>136</v>
      </c>
      <c r="AT137" s="182" t="s">
        <v>131</v>
      </c>
      <c r="AU137" s="182" t="s">
        <v>87</v>
      </c>
      <c r="AY137" s="18" t="s">
        <v>128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8" t="s">
        <v>85</v>
      </c>
      <c r="BK137" s="183">
        <f>ROUND(I137*H137,2)</f>
        <v>0</v>
      </c>
      <c r="BL137" s="18" t="s">
        <v>136</v>
      </c>
      <c r="BM137" s="182" t="s">
        <v>136</v>
      </c>
    </row>
    <row r="138" spans="1:65" s="2" customFormat="1" ht="24.15" customHeight="1">
      <c r="A138" s="37"/>
      <c r="B138" s="170"/>
      <c r="C138" s="171" t="s">
        <v>77</v>
      </c>
      <c r="D138" s="171" t="s">
        <v>131</v>
      </c>
      <c r="E138" s="172" t="s">
        <v>443</v>
      </c>
      <c r="F138" s="173" t="s">
        <v>444</v>
      </c>
      <c r="G138" s="174" t="s">
        <v>440</v>
      </c>
      <c r="H138" s="175">
        <v>750</v>
      </c>
      <c r="I138" s="176"/>
      <c r="J138" s="177">
        <f>ROUND(I138*H138,2)</f>
        <v>0</v>
      </c>
      <c r="K138" s="173" t="s">
        <v>1</v>
      </c>
      <c r="L138" s="38"/>
      <c r="M138" s="178" t="s">
        <v>1</v>
      </c>
      <c r="N138" s="179" t="s">
        <v>42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136</v>
      </c>
      <c r="AT138" s="182" t="s">
        <v>131</v>
      </c>
      <c r="AU138" s="182" t="s">
        <v>87</v>
      </c>
      <c r="AY138" s="18" t="s">
        <v>128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85</v>
      </c>
      <c r="BK138" s="183">
        <f>ROUND(I138*H138,2)</f>
        <v>0</v>
      </c>
      <c r="BL138" s="18" t="s">
        <v>136</v>
      </c>
      <c r="BM138" s="182" t="s">
        <v>161</v>
      </c>
    </row>
    <row r="139" spans="1:65" s="2" customFormat="1" ht="24.15" customHeight="1">
      <c r="A139" s="37"/>
      <c r="B139" s="170"/>
      <c r="C139" s="171" t="s">
        <v>77</v>
      </c>
      <c r="D139" s="171" t="s">
        <v>131</v>
      </c>
      <c r="E139" s="172" t="s">
        <v>445</v>
      </c>
      <c r="F139" s="173" t="s">
        <v>446</v>
      </c>
      <c r="G139" s="174" t="s">
        <v>440</v>
      </c>
      <c r="H139" s="175">
        <v>750</v>
      </c>
      <c r="I139" s="176"/>
      <c r="J139" s="177">
        <f>ROUND(I139*H139,2)</f>
        <v>0</v>
      </c>
      <c r="K139" s="173" t="s">
        <v>1</v>
      </c>
      <c r="L139" s="38"/>
      <c r="M139" s="178" t="s">
        <v>1</v>
      </c>
      <c r="N139" s="179" t="s">
        <v>42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136</v>
      </c>
      <c r="AT139" s="182" t="s">
        <v>131</v>
      </c>
      <c r="AU139" s="182" t="s">
        <v>87</v>
      </c>
      <c r="AY139" s="18" t="s">
        <v>128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85</v>
      </c>
      <c r="BK139" s="183">
        <f>ROUND(I139*H139,2)</f>
        <v>0</v>
      </c>
      <c r="BL139" s="18" t="s">
        <v>136</v>
      </c>
      <c r="BM139" s="182" t="s">
        <v>175</v>
      </c>
    </row>
    <row r="140" spans="1:63" s="12" customFormat="1" ht="22.8" customHeight="1">
      <c r="A140" s="12"/>
      <c r="B140" s="157"/>
      <c r="C140" s="12"/>
      <c r="D140" s="158" t="s">
        <v>76</v>
      </c>
      <c r="E140" s="168" t="s">
        <v>447</v>
      </c>
      <c r="F140" s="168" t="s">
        <v>448</v>
      </c>
      <c r="G140" s="12"/>
      <c r="H140" s="12"/>
      <c r="I140" s="160"/>
      <c r="J140" s="169">
        <f>BK140</f>
        <v>0</v>
      </c>
      <c r="K140" s="12"/>
      <c r="L140" s="157"/>
      <c r="M140" s="162"/>
      <c r="N140" s="163"/>
      <c r="O140" s="163"/>
      <c r="P140" s="164">
        <f>P141</f>
        <v>0</v>
      </c>
      <c r="Q140" s="163"/>
      <c r="R140" s="164">
        <f>R141</f>
        <v>0</v>
      </c>
      <c r="S140" s="163"/>
      <c r="T140" s="165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8" t="s">
        <v>85</v>
      </c>
      <c r="AT140" s="166" t="s">
        <v>76</v>
      </c>
      <c r="AU140" s="166" t="s">
        <v>85</v>
      </c>
      <c r="AY140" s="158" t="s">
        <v>128</v>
      </c>
      <c r="BK140" s="167">
        <f>BK141</f>
        <v>0</v>
      </c>
    </row>
    <row r="141" spans="1:65" s="2" customFormat="1" ht="16.5" customHeight="1">
      <c r="A141" s="37"/>
      <c r="B141" s="170"/>
      <c r="C141" s="171" t="s">
        <v>77</v>
      </c>
      <c r="D141" s="171" t="s">
        <v>131</v>
      </c>
      <c r="E141" s="172" t="s">
        <v>449</v>
      </c>
      <c r="F141" s="173" t="s">
        <v>450</v>
      </c>
      <c r="G141" s="174" t="s">
        <v>192</v>
      </c>
      <c r="H141" s="175">
        <v>100</v>
      </c>
      <c r="I141" s="176"/>
      <c r="J141" s="177">
        <f>ROUND(I141*H141,2)</f>
        <v>0</v>
      </c>
      <c r="K141" s="173" t="s">
        <v>1</v>
      </c>
      <c r="L141" s="38"/>
      <c r="M141" s="178" t="s">
        <v>1</v>
      </c>
      <c r="N141" s="179" t="s">
        <v>42</v>
      </c>
      <c r="O141" s="76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2" t="s">
        <v>136</v>
      </c>
      <c r="AT141" s="182" t="s">
        <v>131</v>
      </c>
      <c r="AU141" s="182" t="s">
        <v>87</v>
      </c>
      <c r="AY141" s="18" t="s">
        <v>128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8" t="s">
        <v>85</v>
      </c>
      <c r="BK141" s="183">
        <f>ROUND(I141*H141,2)</f>
        <v>0</v>
      </c>
      <c r="BL141" s="18" t="s">
        <v>136</v>
      </c>
      <c r="BM141" s="182" t="s">
        <v>189</v>
      </c>
    </row>
    <row r="142" spans="1:63" s="12" customFormat="1" ht="22.8" customHeight="1">
      <c r="A142" s="12"/>
      <c r="B142" s="157"/>
      <c r="C142" s="12"/>
      <c r="D142" s="158" t="s">
        <v>76</v>
      </c>
      <c r="E142" s="168" t="s">
        <v>436</v>
      </c>
      <c r="F142" s="168" t="s">
        <v>437</v>
      </c>
      <c r="G142" s="12"/>
      <c r="H142" s="12"/>
      <c r="I142" s="160"/>
      <c r="J142" s="169">
        <f>BK142</f>
        <v>0</v>
      </c>
      <c r="K142" s="12"/>
      <c r="L142" s="157"/>
      <c r="M142" s="162"/>
      <c r="N142" s="163"/>
      <c r="O142" s="163"/>
      <c r="P142" s="164">
        <v>0</v>
      </c>
      <c r="Q142" s="163"/>
      <c r="R142" s="164">
        <v>0</v>
      </c>
      <c r="S142" s="163"/>
      <c r="T142" s="165"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8" t="s">
        <v>85</v>
      </c>
      <c r="AT142" s="166" t="s">
        <v>76</v>
      </c>
      <c r="AU142" s="166" t="s">
        <v>85</v>
      </c>
      <c r="AY142" s="158" t="s">
        <v>128</v>
      </c>
      <c r="BK142" s="167">
        <v>0</v>
      </c>
    </row>
    <row r="143" spans="1:63" s="12" customFormat="1" ht="22.8" customHeight="1">
      <c r="A143" s="12"/>
      <c r="B143" s="157"/>
      <c r="C143" s="12"/>
      <c r="D143" s="158" t="s">
        <v>76</v>
      </c>
      <c r="E143" s="168" t="s">
        <v>451</v>
      </c>
      <c r="F143" s="168" t="s">
        <v>452</v>
      </c>
      <c r="G143" s="12"/>
      <c r="H143" s="12"/>
      <c r="I143" s="160"/>
      <c r="J143" s="169">
        <f>BK143</f>
        <v>0</v>
      </c>
      <c r="K143" s="12"/>
      <c r="L143" s="157"/>
      <c r="M143" s="162"/>
      <c r="N143" s="163"/>
      <c r="O143" s="163"/>
      <c r="P143" s="164">
        <f>P144</f>
        <v>0</v>
      </c>
      <c r="Q143" s="163"/>
      <c r="R143" s="164">
        <f>R144</f>
        <v>0</v>
      </c>
      <c r="S143" s="163"/>
      <c r="T143" s="165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8" t="s">
        <v>85</v>
      </c>
      <c r="AT143" s="166" t="s">
        <v>76</v>
      </c>
      <c r="AU143" s="166" t="s">
        <v>85</v>
      </c>
      <c r="AY143" s="158" t="s">
        <v>128</v>
      </c>
      <c r="BK143" s="167">
        <f>BK144</f>
        <v>0</v>
      </c>
    </row>
    <row r="144" spans="1:65" s="2" customFormat="1" ht="16.5" customHeight="1">
      <c r="A144" s="37"/>
      <c r="B144" s="170"/>
      <c r="C144" s="171" t="s">
        <v>77</v>
      </c>
      <c r="D144" s="171" t="s">
        <v>131</v>
      </c>
      <c r="E144" s="172" t="s">
        <v>453</v>
      </c>
      <c r="F144" s="173" t="s">
        <v>454</v>
      </c>
      <c r="G144" s="174" t="s">
        <v>192</v>
      </c>
      <c r="H144" s="175">
        <v>80</v>
      </c>
      <c r="I144" s="176"/>
      <c r="J144" s="177">
        <f>ROUND(I144*H144,2)</f>
        <v>0</v>
      </c>
      <c r="K144" s="173" t="s">
        <v>1</v>
      </c>
      <c r="L144" s="38"/>
      <c r="M144" s="178" t="s">
        <v>1</v>
      </c>
      <c r="N144" s="179" t="s">
        <v>42</v>
      </c>
      <c r="O144" s="76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2" t="s">
        <v>136</v>
      </c>
      <c r="AT144" s="182" t="s">
        <v>131</v>
      </c>
      <c r="AU144" s="182" t="s">
        <v>87</v>
      </c>
      <c r="AY144" s="18" t="s">
        <v>128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8" t="s">
        <v>85</v>
      </c>
      <c r="BK144" s="183">
        <f>ROUND(I144*H144,2)</f>
        <v>0</v>
      </c>
      <c r="BL144" s="18" t="s">
        <v>136</v>
      </c>
      <c r="BM144" s="182" t="s">
        <v>202</v>
      </c>
    </row>
    <row r="145" spans="1:63" s="12" customFormat="1" ht="22.8" customHeight="1">
      <c r="A145" s="12"/>
      <c r="B145" s="157"/>
      <c r="C145" s="12"/>
      <c r="D145" s="158" t="s">
        <v>76</v>
      </c>
      <c r="E145" s="168" t="s">
        <v>455</v>
      </c>
      <c r="F145" s="168" t="s">
        <v>456</v>
      </c>
      <c r="G145" s="12"/>
      <c r="H145" s="12"/>
      <c r="I145" s="160"/>
      <c r="J145" s="169">
        <f>BK145</f>
        <v>0</v>
      </c>
      <c r="K145" s="12"/>
      <c r="L145" s="157"/>
      <c r="M145" s="162"/>
      <c r="N145" s="163"/>
      <c r="O145" s="163"/>
      <c r="P145" s="164">
        <f>SUM(P146:P149)</f>
        <v>0</v>
      </c>
      <c r="Q145" s="163"/>
      <c r="R145" s="164">
        <f>SUM(R146:R149)</f>
        <v>0</v>
      </c>
      <c r="S145" s="163"/>
      <c r="T145" s="165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8" t="s">
        <v>85</v>
      </c>
      <c r="AT145" s="166" t="s">
        <v>76</v>
      </c>
      <c r="AU145" s="166" t="s">
        <v>85</v>
      </c>
      <c r="AY145" s="158" t="s">
        <v>128</v>
      </c>
      <c r="BK145" s="167">
        <f>SUM(BK146:BK149)</f>
        <v>0</v>
      </c>
    </row>
    <row r="146" spans="1:65" s="2" customFormat="1" ht="24.15" customHeight="1">
      <c r="A146" s="37"/>
      <c r="B146" s="170"/>
      <c r="C146" s="171" t="s">
        <v>77</v>
      </c>
      <c r="D146" s="171" t="s">
        <v>131</v>
      </c>
      <c r="E146" s="172" t="s">
        <v>457</v>
      </c>
      <c r="F146" s="173" t="s">
        <v>458</v>
      </c>
      <c r="G146" s="174" t="s">
        <v>440</v>
      </c>
      <c r="H146" s="175">
        <v>3</v>
      </c>
      <c r="I146" s="176"/>
      <c r="J146" s="177">
        <f>ROUND(I146*H146,2)</f>
        <v>0</v>
      </c>
      <c r="K146" s="173" t="s">
        <v>1</v>
      </c>
      <c r="L146" s="38"/>
      <c r="M146" s="178" t="s">
        <v>1</v>
      </c>
      <c r="N146" s="179" t="s">
        <v>42</v>
      </c>
      <c r="O146" s="76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136</v>
      </c>
      <c r="AT146" s="182" t="s">
        <v>131</v>
      </c>
      <c r="AU146" s="182" t="s">
        <v>87</v>
      </c>
      <c r="AY146" s="18" t="s">
        <v>128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8" t="s">
        <v>85</v>
      </c>
      <c r="BK146" s="183">
        <f>ROUND(I146*H146,2)</f>
        <v>0</v>
      </c>
      <c r="BL146" s="18" t="s">
        <v>136</v>
      </c>
      <c r="BM146" s="182" t="s">
        <v>220</v>
      </c>
    </row>
    <row r="147" spans="1:65" s="2" customFormat="1" ht="16.5" customHeight="1">
      <c r="A147" s="37"/>
      <c r="B147" s="170"/>
      <c r="C147" s="171" t="s">
        <v>77</v>
      </c>
      <c r="D147" s="171" t="s">
        <v>131</v>
      </c>
      <c r="E147" s="172" t="s">
        <v>459</v>
      </c>
      <c r="F147" s="173" t="s">
        <v>460</v>
      </c>
      <c r="G147" s="174" t="s">
        <v>440</v>
      </c>
      <c r="H147" s="175">
        <v>3</v>
      </c>
      <c r="I147" s="176"/>
      <c r="J147" s="177">
        <f>ROUND(I147*H147,2)</f>
        <v>0</v>
      </c>
      <c r="K147" s="173" t="s">
        <v>1</v>
      </c>
      <c r="L147" s="38"/>
      <c r="M147" s="178" t="s">
        <v>1</v>
      </c>
      <c r="N147" s="179" t="s">
        <v>42</v>
      </c>
      <c r="O147" s="76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136</v>
      </c>
      <c r="AT147" s="182" t="s">
        <v>131</v>
      </c>
      <c r="AU147" s="182" t="s">
        <v>87</v>
      </c>
      <c r="AY147" s="18" t="s">
        <v>128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85</v>
      </c>
      <c r="BK147" s="183">
        <f>ROUND(I147*H147,2)</f>
        <v>0</v>
      </c>
      <c r="BL147" s="18" t="s">
        <v>136</v>
      </c>
      <c r="BM147" s="182" t="s">
        <v>179</v>
      </c>
    </row>
    <row r="148" spans="1:65" s="2" customFormat="1" ht="16.5" customHeight="1">
      <c r="A148" s="37"/>
      <c r="B148" s="170"/>
      <c r="C148" s="171" t="s">
        <v>77</v>
      </c>
      <c r="D148" s="171" t="s">
        <v>131</v>
      </c>
      <c r="E148" s="172" t="s">
        <v>461</v>
      </c>
      <c r="F148" s="173" t="s">
        <v>462</v>
      </c>
      <c r="G148" s="174" t="s">
        <v>440</v>
      </c>
      <c r="H148" s="175">
        <v>1</v>
      </c>
      <c r="I148" s="176"/>
      <c r="J148" s="177">
        <f>ROUND(I148*H148,2)</f>
        <v>0</v>
      </c>
      <c r="K148" s="173" t="s">
        <v>1</v>
      </c>
      <c r="L148" s="38"/>
      <c r="M148" s="178" t="s">
        <v>1</v>
      </c>
      <c r="N148" s="179" t="s">
        <v>42</v>
      </c>
      <c r="O148" s="76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2" t="s">
        <v>136</v>
      </c>
      <c r="AT148" s="182" t="s">
        <v>131</v>
      </c>
      <c r="AU148" s="182" t="s">
        <v>87</v>
      </c>
      <c r="AY148" s="18" t="s">
        <v>128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8" t="s">
        <v>85</v>
      </c>
      <c r="BK148" s="183">
        <f>ROUND(I148*H148,2)</f>
        <v>0</v>
      </c>
      <c r="BL148" s="18" t="s">
        <v>136</v>
      </c>
      <c r="BM148" s="182" t="s">
        <v>244</v>
      </c>
    </row>
    <row r="149" spans="1:65" s="2" customFormat="1" ht="21.75" customHeight="1">
      <c r="A149" s="37"/>
      <c r="B149" s="170"/>
      <c r="C149" s="171" t="s">
        <v>77</v>
      </c>
      <c r="D149" s="171" t="s">
        <v>131</v>
      </c>
      <c r="E149" s="172" t="s">
        <v>463</v>
      </c>
      <c r="F149" s="173" t="s">
        <v>464</v>
      </c>
      <c r="G149" s="174" t="s">
        <v>440</v>
      </c>
      <c r="H149" s="175">
        <v>1</v>
      </c>
      <c r="I149" s="176"/>
      <c r="J149" s="177">
        <f>ROUND(I149*H149,2)</f>
        <v>0</v>
      </c>
      <c r="K149" s="173" t="s">
        <v>1</v>
      </c>
      <c r="L149" s="38"/>
      <c r="M149" s="178" t="s">
        <v>1</v>
      </c>
      <c r="N149" s="179" t="s">
        <v>42</v>
      </c>
      <c r="O149" s="76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136</v>
      </c>
      <c r="AT149" s="182" t="s">
        <v>131</v>
      </c>
      <c r="AU149" s="182" t="s">
        <v>87</v>
      </c>
      <c r="AY149" s="18" t="s">
        <v>128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85</v>
      </c>
      <c r="BK149" s="183">
        <f>ROUND(I149*H149,2)</f>
        <v>0</v>
      </c>
      <c r="BL149" s="18" t="s">
        <v>136</v>
      </c>
      <c r="BM149" s="182" t="s">
        <v>253</v>
      </c>
    </row>
    <row r="150" spans="1:63" s="12" customFormat="1" ht="22.8" customHeight="1">
      <c r="A150" s="12"/>
      <c r="B150" s="157"/>
      <c r="C150" s="12"/>
      <c r="D150" s="158" t="s">
        <v>76</v>
      </c>
      <c r="E150" s="168" t="s">
        <v>465</v>
      </c>
      <c r="F150" s="168" t="s">
        <v>466</v>
      </c>
      <c r="G150" s="12"/>
      <c r="H150" s="12"/>
      <c r="I150" s="160"/>
      <c r="J150" s="169">
        <f>BK150</f>
        <v>0</v>
      </c>
      <c r="K150" s="12"/>
      <c r="L150" s="157"/>
      <c r="M150" s="162"/>
      <c r="N150" s="163"/>
      <c r="O150" s="163"/>
      <c r="P150" s="164">
        <f>SUM(P151:P152)</f>
        <v>0</v>
      </c>
      <c r="Q150" s="163"/>
      <c r="R150" s="164">
        <f>SUM(R151:R152)</f>
        <v>0</v>
      </c>
      <c r="S150" s="163"/>
      <c r="T150" s="165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8" t="s">
        <v>85</v>
      </c>
      <c r="AT150" s="166" t="s">
        <v>76</v>
      </c>
      <c r="AU150" s="166" t="s">
        <v>85</v>
      </c>
      <c r="AY150" s="158" t="s">
        <v>128</v>
      </c>
      <c r="BK150" s="167">
        <f>SUM(BK151:BK152)</f>
        <v>0</v>
      </c>
    </row>
    <row r="151" spans="1:65" s="2" customFormat="1" ht="21.75" customHeight="1">
      <c r="A151" s="37"/>
      <c r="B151" s="170"/>
      <c r="C151" s="171" t="s">
        <v>77</v>
      </c>
      <c r="D151" s="171" t="s">
        <v>131</v>
      </c>
      <c r="E151" s="172" t="s">
        <v>467</v>
      </c>
      <c r="F151" s="173" t="s">
        <v>468</v>
      </c>
      <c r="G151" s="174" t="s">
        <v>440</v>
      </c>
      <c r="H151" s="175">
        <v>38</v>
      </c>
      <c r="I151" s="176"/>
      <c r="J151" s="177">
        <f>ROUND(I151*H151,2)</f>
        <v>0</v>
      </c>
      <c r="K151" s="173" t="s">
        <v>1</v>
      </c>
      <c r="L151" s="38"/>
      <c r="M151" s="178" t="s">
        <v>1</v>
      </c>
      <c r="N151" s="179" t="s">
        <v>42</v>
      </c>
      <c r="O151" s="76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2" t="s">
        <v>136</v>
      </c>
      <c r="AT151" s="182" t="s">
        <v>131</v>
      </c>
      <c r="AU151" s="182" t="s">
        <v>87</v>
      </c>
      <c r="AY151" s="18" t="s">
        <v>128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85</v>
      </c>
      <c r="BK151" s="183">
        <f>ROUND(I151*H151,2)</f>
        <v>0</v>
      </c>
      <c r="BL151" s="18" t="s">
        <v>136</v>
      </c>
      <c r="BM151" s="182" t="s">
        <v>263</v>
      </c>
    </row>
    <row r="152" spans="1:65" s="2" customFormat="1" ht="16.5" customHeight="1">
      <c r="A152" s="37"/>
      <c r="B152" s="170"/>
      <c r="C152" s="171" t="s">
        <v>77</v>
      </c>
      <c r="D152" s="171" t="s">
        <v>131</v>
      </c>
      <c r="E152" s="172" t="s">
        <v>469</v>
      </c>
      <c r="F152" s="173" t="s">
        <v>470</v>
      </c>
      <c r="G152" s="174" t="s">
        <v>440</v>
      </c>
      <c r="H152" s="175">
        <v>19</v>
      </c>
      <c r="I152" s="176"/>
      <c r="J152" s="177">
        <f>ROUND(I152*H152,2)</f>
        <v>0</v>
      </c>
      <c r="K152" s="173" t="s">
        <v>1</v>
      </c>
      <c r="L152" s="38"/>
      <c r="M152" s="178" t="s">
        <v>1</v>
      </c>
      <c r="N152" s="179" t="s">
        <v>42</v>
      </c>
      <c r="O152" s="76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136</v>
      </c>
      <c r="AT152" s="182" t="s">
        <v>131</v>
      </c>
      <c r="AU152" s="182" t="s">
        <v>87</v>
      </c>
      <c r="AY152" s="18" t="s">
        <v>128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85</v>
      </c>
      <c r="BK152" s="183">
        <f>ROUND(I152*H152,2)</f>
        <v>0</v>
      </c>
      <c r="BL152" s="18" t="s">
        <v>136</v>
      </c>
      <c r="BM152" s="182" t="s">
        <v>275</v>
      </c>
    </row>
    <row r="153" spans="1:63" s="12" customFormat="1" ht="22.8" customHeight="1">
      <c r="A153" s="12"/>
      <c r="B153" s="157"/>
      <c r="C153" s="12"/>
      <c r="D153" s="158" t="s">
        <v>76</v>
      </c>
      <c r="E153" s="168" t="s">
        <v>471</v>
      </c>
      <c r="F153" s="168" t="s">
        <v>472</v>
      </c>
      <c r="G153" s="12"/>
      <c r="H153" s="12"/>
      <c r="I153" s="160"/>
      <c r="J153" s="169">
        <f>BK153</f>
        <v>0</v>
      </c>
      <c r="K153" s="12"/>
      <c r="L153" s="157"/>
      <c r="M153" s="162"/>
      <c r="N153" s="163"/>
      <c r="O153" s="163"/>
      <c r="P153" s="164">
        <f>SUM(P154:P158)</f>
        <v>0</v>
      </c>
      <c r="Q153" s="163"/>
      <c r="R153" s="164">
        <f>SUM(R154:R158)</f>
        <v>0</v>
      </c>
      <c r="S153" s="163"/>
      <c r="T153" s="165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8" t="s">
        <v>85</v>
      </c>
      <c r="AT153" s="166" t="s">
        <v>76</v>
      </c>
      <c r="AU153" s="166" t="s">
        <v>85</v>
      </c>
      <c r="AY153" s="158" t="s">
        <v>128</v>
      </c>
      <c r="BK153" s="167">
        <f>SUM(BK154:BK158)</f>
        <v>0</v>
      </c>
    </row>
    <row r="154" spans="1:65" s="2" customFormat="1" ht="16.5" customHeight="1">
      <c r="A154" s="37"/>
      <c r="B154" s="170"/>
      <c r="C154" s="171" t="s">
        <v>77</v>
      </c>
      <c r="D154" s="171" t="s">
        <v>131</v>
      </c>
      <c r="E154" s="172" t="s">
        <v>473</v>
      </c>
      <c r="F154" s="173" t="s">
        <v>474</v>
      </c>
      <c r="G154" s="174" t="s">
        <v>440</v>
      </c>
      <c r="H154" s="175">
        <v>15</v>
      </c>
      <c r="I154" s="176"/>
      <c r="J154" s="177">
        <f>ROUND(I154*H154,2)</f>
        <v>0</v>
      </c>
      <c r="K154" s="173" t="s">
        <v>1</v>
      </c>
      <c r="L154" s="38"/>
      <c r="M154" s="178" t="s">
        <v>1</v>
      </c>
      <c r="N154" s="179" t="s">
        <v>42</v>
      </c>
      <c r="O154" s="76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2" t="s">
        <v>136</v>
      </c>
      <c r="AT154" s="182" t="s">
        <v>131</v>
      </c>
      <c r="AU154" s="182" t="s">
        <v>87</v>
      </c>
      <c r="AY154" s="18" t="s">
        <v>128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8" t="s">
        <v>85</v>
      </c>
      <c r="BK154" s="183">
        <f>ROUND(I154*H154,2)</f>
        <v>0</v>
      </c>
      <c r="BL154" s="18" t="s">
        <v>136</v>
      </c>
      <c r="BM154" s="182" t="s">
        <v>289</v>
      </c>
    </row>
    <row r="155" spans="1:65" s="2" customFormat="1" ht="16.5" customHeight="1">
      <c r="A155" s="37"/>
      <c r="B155" s="170"/>
      <c r="C155" s="171" t="s">
        <v>77</v>
      </c>
      <c r="D155" s="171" t="s">
        <v>131</v>
      </c>
      <c r="E155" s="172" t="s">
        <v>475</v>
      </c>
      <c r="F155" s="173" t="s">
        <v>476</v>
      </c>
      <c r="G155" s="174" t="s">
        <v>440</v>
      </c>
      <c r="H155" s="175">
        <v>20</v>
      </c>
      <c r="I155" s="176"/>
      <c r="J155" s="177">
        <f>ROUND(I155*H155,2)</f>
        <v>0</v>
      </c>
      <c r="K155" s="173" t="s">
        <v>1</v>
      </c>
      <c r="L155" s="38"/>
      <c r="M155" s="178" t="s">
        <v>1</v>
      </c>
      <c r="N155" s="179" t="s">
        <v>42</v>
      </c>
      <c r="O155" s="76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2" t="s">
        <v>136</v>
      </c>
      <c r="AT155" s="182" t="s">
        <v>131</v>
      </c>
      <c r="AU155" s="182" t="s">
        <v>87</v>
      </c>
      <c r="AY155" s="18" t="s">
        <v>128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8" t="s">
        <v>85</v>
      </c>
      <c r="BK155" s="183">
        <f>ROUND(I155*H155,2)</f>
        <v>0</v>
      </c>
      <c r="BL155" s="18" t="s">
        <v>136</v>
      </c>
      <c r="BM155" s="182" t="s">
        <v>303</v>
      </c>
    </row>
    <row r="156" spans="1:65" s="2" customFormat="1" ht="16.5" customHeight="1">
      <c r="A156" s="37"/>
      <c r="B156" s="170"/>
      <c r="C156" s="171" t="s">
        <v>77</v>
      </c>
      <c r="D156" s="171" t="s">
        <v>131</v>
      </c>
      <c r="E156" s="172" t="s">
        <v>477</v>
      </c>
      <c r="F156" s="173" t="s">
        <v>478</v>
      </c>
      <c r="G156" s="174" t="s">
        <v>440</v>
      </c>
      <c r="H156" s="175">
        <v>19</v>
      </c>
      <c r="I156" s="176"/>
      <c r="J156" s="177">
        <f>ROUND(I156*H156,2)</f>
        <v>0</v>
      </c>
      <c r="K156" s="173" t="s">
        <v>1</v>
      </c>
      <c r="L156" s="38"/>
      <c r="M156" s="178" t="s">
        <v>1</v>
      </c>
      <c r="N156" s="179" t="s">
        <v>42</v>
      </c>
      <c r="O156" s="76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2" t="s">
        <v>136</v>
      </c>
      <c r="AT156" s="182" t="s">
        <v>131</v>
      </c>
      <c r="AU156" s="182" t="s">
        <v>87</v>
      </c>
      <c r="AY156" s="18" t="s">
        <v>128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8" t="s">
        <v>85</v>
      </c>
      <c r="BK156" s="183">
        <f>ROUND(I156*H156,2)</f>
        <v>0</v>
      </c>
      <c r="BL156" s="18" t="s">
        <v>136</v>
      </c>
      <c r="BM156" s="182" t="s">
        <v>314</v>
      </c>
    </row>
    <row r="157" spans="1:65" s="2" customFormat="1" ht="16.5" customHeight="1">
      <c r="A157" s="37"/>
      <c r="B157" s="170"/>
      <c r="C157" s="171" t="s">
        <v>77</v>
      </c>
      <c r="D157" s="171" t="s">
        <v>131</v>
      </c>
      <c r="E157" s="172" t="s">
        <v>479</v>
      </c>
      <c r="F157" s="173" t="s">
        <v>480</v>
      </c>
      <c r="G157" s="174" t="s">
        <v>440</v>
      </c>
      <c r="H157" s="175">
        <v>2</v>
      </c>
      <c r="I157" s="176"/>
      <c r="J157" s="177">
        <f>ROUND(I157*H157,2)</f>
        <v>0</v>
      </c>
      <c r="K157" s="173" t="s">
        <v>1</v>
      </c>
      <c r="L157" s="38"/>
      <c r="M157" s="178" t="s">
        <v>1</v>
      </c>
      <c r="N157" s="179" t="s">
        <v>42</v>
      </c>
      <c r="O157" s="76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2" t="s">
        <v>136</v>
      </c>
      <c r="AT157" s="182" t="s">
        <v>131</v>
      </c>
      <c r="AU157" s="182" t="s">
        <v>87</v>
      </c>
      <c r="AY157" s="18" t="s">
        <v>128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8" t="s">
        <v>85</v>
      </c>
      <c r="BK157" s="183">
        <f>ROUND(I157*H157,2)</f>
        <v>0</v>
      </c>
      <c r="BL157" s="18" t="s">
        <v>136</v>
      </c>
      <c r="BM157" s="182" t="s">
        <v>217</v>
      </c>
    </row>
    <row r="158" spans="1:65" s="2" customFormat="1" ht="16.5" customHeight="1">
      <c r="A158" s="37"/>
      <c r="B158" s="170"/>
      <c r="C158" s="171" t="s">
        <v>77</v>
      </c>
      <c r="D158" s="171" t="s">
        <v>131</v>
      </c>
      <c r="E158" s="172" t="s">
        <v>481</v>
      </c>
      <c r="F158" s="173" t="s">
        <v>482</v>
      </c>
      <c r="G158" s="174" t="s">
        <v>440</v>
      </c>
      <c r="H158" s="175">
        <v>50</v>
      </c>
      <c r="I158" s="176"/>
      <c r="J158" s="177">
        <f>ROUND(I158*H158,2)</f>
        <v>0</v>
      </c>
      <c r="K158" s="173" t="s">
        <v>1</v>
      </c>
      <c r="L158" s="38"/>
      <c r="M158" s="178" t="s">
        <v>1</v>
      </c>
      <c r="N158" s="179" t="s">
        <v>42</v>
      </c>
      <c r="O158" s="76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136</v>
      </c>
      <c r="AT158" s="182" t="s">
        <v>131</v>
      </c>
      <c r="AU158" s="182" t="s">
        <v>87</v>
      </c>
      <c r="AY158" s="18" t="s">
        <v>128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8" t="s">
        <v>85</v>
      </c>
      <c r="BK158" s="183">
        <f>ROUND(I158*H158,2)</f>
        <v>0</v>
      </c>
      <c r="BL158" s="18" t="s">
        <v>136</v>
      </c>
      <c r="BM158" s="182" t="s">
        <v>333</v>
      </c>
    </row>
    <row r="159" spans="1:63" s="12" customFormat="1" ht="22.8" customHeight="1">
      <c r="A159" s="12"/>
      <c r="B159" s="157"/>
      <c r="C159" s="12"/>
      <c r="D159" s="158" t="s">
        <v>76</v>
      </c>
      <c r="E159" s="168" t="s">
        <v>483</v>
      </c>
      <c r="F159" s="168" t="s">
        <v>484</v>
      </c>
      <c r="G159" s="12"/>
      <c r="H159" s="12"/>
      <c r="I159" s="160"/>
      <c r="J159" s="169">
        <f>BK159</f>
        <v>0</v>
      </c>
      <c r="K159" s="12"/>
      <c r="L159" s="157"/>
      <c r="M159" s="162"/>
      <c r="N159" s="163"/>
      <c r="O159" s="163"/>
      <c r="P159" s="164">
        <v>0</v>
      </c>
      <c r="Q159" s="163"/>
      <c r="R159" s="164">
        <v>0</v>
      </c>
      <c r="S159" s="163"/>
      <c r="T159" s="165"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8" t="s">
        <v>85</v>
      </c>
      <c r="AT159" s="166" t="s">
        <v>76</v>
      </c>
      <c r="AU159" s="166" t="s">
        <v>85</v>
      </c>
      <c r="AY159" s="158" t="s">
        <v>128</v>
      </c>
      <c r="BK159" s="167">
        <v>0</v>
      </c>
    </row>
    <row r="160" spans="1:63" s="12" customFormat="1" ht="22.8" customHeight="1">
      <c r="A160" s="12"/>
      <c r="B160" s="157"/>
      <c r="C160" s="12"/>
      <c r="D160" s="158" t="s">
        <v>76</v>
      </c>
      <c r="E160" s="168" t="s">
        <v>485</v>
      </c>
      <c r="F160" s="168" t="s">
        <v>486</v>
      </c>
      <c r="G160" s="12"/>
      <c r="H160" s="12"/>
      <c r="I160" s="160"/>
      <c r="J160" s="169">
        <f>BK160</f>
        <v>0</v>
      </c>
      <c r="K160" s="12"/>
      <c r="L160" s="157"/>
      <c r="M160" s="162"/>
      <c r="N160" s="163"/>
      <c r="O160" s="163"/>
      <c r="P160" s="164">
        <f>P161</f>
        <v>0</v>
      </c>
      <c r="Q160" s="163"/>
      <c r="R160" s="164">
        <f>R161</f>
        <v>0</v>
      </c>
      <c r="S160" s="163"/>
      <c r="T160" s="165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8" t="s">
        <v>85</v>
      </c>
      <c r="AT160" s="166" t="s">
        <v>76</v>
      </c>
      <c r="AU160" s="166" t="s">
        <v>85</v>
      </c>
      <c r="AY160" s="158" t="s">
        <v>128</v>
      </c>
      <c r="BK160" s="167">
        <f>BK161</f>
        <v>0</v>
      </c>
    </row>
    <row r="161" spans="1:65" s="2" customFormat="1" ht="24.15" customHeight="1">
      <c r="A161" s="37"/>
      <c r="B161" s="170"/>
      <c r="C161" s="171" t="s">
        <v>77</v>
      </c>
      <c r="D161" s="171" t="s">
        <v>131</v>
      </c>
      <c r="E161" s="172" t="s">
        <v>487</v>
      </c>
      <c r="F161" s="173" t="s">
        <v>488</v>
      </c>
      <c r="G161" s="174" t="s">
        <v>192</v>
      </c>
      <c r="H161" s="175">
        <v>950</v>
      </c>
      <c r="I161" s="176"/>
      <c r="J161" s="177">
        <f>ROUND(I161*H161,2)</f>
        <v>0</v>
      </c>
      <c r="K161" s="173" t="s">
        <v>1</v>
      </c>
      <c r="L161" s="38"/>
      <c r="M161" s="178" t="s">
        <v>1</v>
      </c>
      <c r="N161" s="179" t="s">
        <v>42</v>
      </c>
      <c r="O161" s="76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2" t="s">
        <v>136</v>
      </c>
      <c r="AT161" s="182" t="s">
        <v>131</v>
      </c>
      <c r="AU161" s="182" t="s">
        <v>87</v>
      </c>
      <c r="AY161" s="18" t="s">
        <v>128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8" t="s">
        <v>85</v>
      </c>
      <c r="BK161" s="183">
        <f>ROUND(I161*H161,2)</f>
        <v>0</v>
      </c>
      <c r="BL161" s="18" t="s">
        <v>136</v>
      </c>
      <c r="BM161" s="182" t="s">
        <v>343</v>
      </c>
    </row>
    <row r="162" spans="1:63" s="12" customFormat="1" ht="22.8" customHeight="1">
      <c r="A162" s="12"/>
      <c r="B162" s="157"/>
      <c r="C162" s="12"/>
      <c r="D162" s="158" t="s">
        <v>76</v>
      </c>
      <c r="E162" s="168" t="s">
        <v>489</v>
      </c>
      <c r="F162" s="168" t="s">
        <v>490</v>
      </c>
      <c r="G162" s="12"/>
      <c r="H162" s="12"/>
      <c r="I162" s="160"/>
      <c r="J162" s="169">
        <f>BK162</f>
        <v>0</v>
      </c>
      <c r="K162" s="12"/>
      <c r="L162" s="157"/>
      <c r="M162" s="162"/>
      <c r="N162" s="163"/>
      <c r="O162" s="163"/>
      <c r="P162" s="164">
        <f>SUM(P163:P165)</f>
        <v>0</v>
      </c>
      <c r="Q162" s="163"/>
      <c r="R162" s="164">
        <f>SUM(R163:R165)</f>
        <v>0</v>
      </c>
      <c r="S162" s="163"/>
      <c r="T162" s="165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58" t="s">
        <v>85</v>
      </c>
      <c r="AT162" s="166" t="s">
        <v>76</v>
      </c>
      <c r="AU162" s="166" t="s">
        <v>85</v>
      </c>
      <c r="AY162" s="158" t="s">
        <v>128</v>
      </c>
      <c r="BK162" s="167">
        <f>SUM(BK163:BK165)</f>
        <v>0</v>
      </c>
    </row>
    <row r="163" spans="1:65" s="2" customFormat="1" ht="16.5" customHeight="1">
      <c r="A163" s="37"/>
      <c r="B163" s="170"/>
      <c r="C163" s="171" t="s">
        <v>77</v>
      </c>
      <c r="D163" s="171" t="s">
        <v>131</v>
      </c>
      <c r="E163" s="172" t="s">
        <v>491</v>
      </c>
      <c r="F163" s="173" t="s">
        <v>492</v>
      </c>
      <c r="G163" s="174" t="s">
        <v>440</v>
      </c>
      <c r="H163" s="175">
        <v>1</v>
      </c>
      <c r="I163" s="176"/>
      <c r="J163" s="177">
        <f>ROUND(I163*H163,2)</f>
        <v>0</v>
      </c>
      <c r="K163" s="173" t="s">
        <v>1</v>
      </c>
      <c r="L163" s="38"/>
      <c r="M163" s="178" t="s">
        <v>1</v>
      </c>
      <c r="N163" s="179" t="s">
        <v>42</v>
      </c>
      <c r="O163" s="76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2" t="s">
        <v>136</v>
      </c>
      <c r="AT163" s="182" t="s">
        <v>131</v>
      </c>
      <c r="AU163" s="182" t="s">
        <v>87</v>
      </c>
      <c r="AY163" s="18" t="s">
        <v>128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8" t="s">
        <v>85</v>
      </c>
      <c r="BK163" s="183">
        <f>ROUND(I163*H163,2)</f>
        <v>0</v>
      </c>
      <c r="BL163" s="18" t="s">
        <v>136</v>
      </c>
      <c r="BM163" s="182" t="s">
        <v>350</v>
      </c>
    </row>
    <row r="164" spans="1:65" s="2" customFormat="1" ht="16.5" customHeight="1">
      <c r="A164" s="37"/>
      <c r="B164" s="170"/>
      <c r="C164" s="171" t="s">
        <v>77</v>
      </c>
      <c r="D164" s="171" t="s">
        <v>131</v>
      </c>
      <c r="E164" s="172" t="s">
        <v>493</v>
      </c>
      <c r="F164" s="173" t="s">
        <v>494</v>
      </c>
      <c r="G164" s="174" t="s">
        <v>440</v>
      </c>
      <c r="H164" s="175">
        <v>1</v>
      </c>
      <c r="I164" s="176"/>
      <c r="J164" s="177">
        <f>ROUND(I164*H164,2)</f>
        <v>0</v>
      </c>
      <c r="K164" s="173" t="s">
        <v>1</v>
      </c>
      <c r="L164" s="38"/>
      <c r="M164" s="178" t="s">
        <v>1</v>
      </c>
      <c r="N164" s="179" t="s">
        <v>42</v>
      </c>
      <c r="O164" s="76"/>
      <c r="P164" s="180">
        <f>O164*H164</f>
        <v>0</v>
      </c>
      <c r="Q164" s="180">
        <v>0</v>
      </c>
      <c r="R164" s="180">
        <f>Q164*H164</f>
        <v>0</v>
      </c>
      <c r="S164" s="180">
        <v>0</v>
      </c>
      <c r="T164" s="18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2" t="s">
        <v>136</v>
      </c>
      <c r="AT164" s="182" t="s">
        <v>131</v>
      </c>
      <c r="AU164" s="182" t="s">
        <v>87</v>
      </c>
      <c r="AY164" s="18" t="s">
        <v>128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8" t="s">
        <v>85</v>
      </c>
      <c r="BK164" s="183">
        <f>ROUND(I164*H164,2)</f>
        <v>0</v>
      </c>
      <c r="BL164" s="18" t="s">
        <v>136</v>
      </c>
      <c r="BM164" s="182" t="s">
        <v>355</v>
      </c>
    </row>
    <row r="165" spans="1:65" s="2" customFormat="1" ht="16.5" customHeight="1">
      <c r="A165" s="37"/>
      <c r="B165" s="170"/>
      <c r="C165" s="171" t="s">
        <v>77</v>
      </c>
      <c r="D165" s="171" t="s">
        <v>131</v>
      </c>
      <c r="E165" s="172" t="s">
        <v>495</v>
      </c>
      <c r="F165" s="173" t="s">
        <v>496</v>
      </c>
      <c r="G165" s="174" t="s">
        <v>440</v>
      </c>
      <c r="H165" s="175">
        <v>1</v>
      </c>
      <c r="I165" s="176"/>
      <c r="J165" s="177">
        <f>ROUND(I165*H165,2)</f>
        <v>0</v>
      </c>
      <c r="K165" s="173" t="s">
        <v>1</v>
      </c>
      <c r="L165" s="38"/>
      <c r="M165" s="178" t="s">
        <v>1</v>
      </c>
      <c r="N165" s="179" t="s">
        <v>42</v>
      </c>
      <c r="O165" s="76"/>
      <c r="P165" s="180">
        <f>O165*H165</f>
        <v>0</v>
      </c>
      <c r="Q165" s="180">
        <v>0</v>
      </c>
      <c r="R165" s="180">
        <f>Q165*H165</f>
        <v>0</v>
      </c>
      <c r="S165" s="180">
        <v>0</v>
      </c>
      <c r="T165" s="18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2" t="s">
        <v>136</v>
      </c>
      <c r="AT165" s="182" t="s">
        <v>131</v>
      </c>
      <c r="AU165" s="182" t="s">
        <v>87</v>
      </c>
      <c r="AY165" s="18" t="s">
        <v>128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8" t="s">
        <v>85</v>
      </c>
      <c r="BK165" s="183">
        <f>ROUND(I165*H165,2)</f>
        <v>0</v>
      </c>
      <c r="BL165" s="18" t="s">
        <v>136</v>
      </c>
      <c r="BM165" s="182" t="s">
        <v>362</v>
      </c>
    </row>
    <row r="166" spans="1:63" s="12" customFormat="1" ht="22.8" customHeight="1">
      <c r="A166" s="12"/>
      <c r="B166" s="157"/>
      <c r="C166" s="12"/>
      <c r="D166" s="158" t="s">
        <v>76</v>
      </c>
      <c r="E166" s="168" t="s">
        <v>497</v>
      </c>
      <c r="F166" s="168" t="s">
        <v>498</v>
      </c>
      <c r="G166" s="12"/>
      <c r="H166" s="12"/>
      <c r="I166" s="160"/>
      <c r="J166" s="169">
        <f>BK166</f>
        <v>0</v>
      </c>
      <c r="K166" s="12"/>
      <c r="L166" s="157"/>
      <c r="M166" s="162"/>
      <c r="N166" s="163"/>
      <c r="O166" s="163"/>
      <c r="P166" s="164">
        <f>SUM(P167:P169)</f>
        <v>0</v>
      </c>
      <c r="Q166" s="163"/>
      <c r="R166" s="164">
        <f>SUM(R167:R169)</f>
        <v>0</v>
      </c>
      <c r="S166" s="163"/>
      <c r="T166" s="165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8" t="s">
        <v>85</v>
      </c>
      <c r="AT166" s="166" t="s">
        <v>76</v>
      </c>
      <c r="AU166" s="166" t="s">
        <v>85</v>
      </c>
      <c r="AY166" s="158" t="s">
        <v>128</v>
      </c>
      <c r="BK166" s="167">
        <f>SUM(BK167:BK169)</f>
        <v>0</v>
      </c>
    </row>
    <row r="167" spans="1:65" s="2" customFormat="1" ht="16.5" customHeight="1">
      <c r="A167" s="37"/>
      <c r="B167" s="170"/>
      <c r="C167" s="171" t="s">
        <v>77</v>
      </c>
      <c r="D167" s="171" t="s">
        <v>131</v>
      </c>
      <c r="E167" s="172" t="s">
        <v>499</v>
      </c>
      <c r="F167" s="173" t="s">
        <v>500</v>
      </c>
      <c r="G167" s="174" t="s">
        <v>501</v>
      </c>
      <c r="H167" s="175">
        <v>1</v>
      </c>
      <c r="I167" s="176"/>
      <c r="J167" s="177">
        <f>ROUND(I167*H167,2)</f>
        <v>0</v>
      </c>
      <c r="K167" s="173" t="s">
        <v>1</v>
      </c>
      <c r="L167" s="38"/>
      <c r="M167" s="178" t="s">
        <v>1</v>
      </c>
      <c r="N167" s="179" t="s">
        <v>42</v>
      </c>
      <c r="O167" s="76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2" t="s">
        <v>136</v>
      </c>
      <c r="AT167" s="182" t="s">
        <v>131</v>
      </c>
      <c r="AU167" s="182" t="s">
        <v>87</v>
      </c>
      <c r="AY167" s="18" t="s">
        <v>128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8" t="s">
        <v>85</v>
      </c>
      <c r="BK167" s="183">
        <f>ROUND(I167*H167,2)</f>
        <v>0</v>
      </c>
      <c r="BL167" s="18" t="s">
        <v>136</v>
      </c>
      <c r="BM167" s="182" t="s">
        <v>372</v>
      </c>
    </row>
    <row r="168" spans="1:65" s="2" customFormat="1" ht="16.5" customHeight="1">
      <c r="A168" s="37"/>
      <c r="B168" s="170"/>
      <c r="C168" s="171" t="s">
        <v>77</v>
      </c>
      <c r="D168" s="171" t="s">
        <v>131</v>
      </c>
      <c r="E168" s="172" t="s">
        <v>502</v>
      </c>
      <c r="F168" s="173" t="s">
        <v>503</v>
      </c>
      <c r="G168" s="174" t="s">
        <v>501</v>
      </c>
      <c r="H168" s="175">
        <v>3</v>
      </c>
      <c r="I168" s="176"/>
      <c r="J168" s="177">
        <f>ROUND(I168*H168,2)</f>
        <v>0</v>
      </c>
      <c r="K168" s="173" t="s">
        <v>1</v>
      </c>
      <c r="L168" s="38"/>
      <c r="M168" s="178" t="s">
        <v>1</v>
      </c>
      <c r="N168" s="179" t="s">
        <v>42</v>
      </c>
      <c r="O168" s="76"/>
      <c r="P168" s="180">
        <f>O168*H168</f>
        <v>0</v>
      </c>
      <c r="Q168" s="180">
        <v>0</v>
      </c>
      <c r="R168" s="180">
        <f>Q168*H168</f>
        <v>0</v>
      </c>
      <c r="S168" s="180">
        <v>0</v>
      </c>
      <c r="T168" s="18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2" t="s">
        <v>136</v>
      </c>
      <c r="AT168" s="182" t="s">
        <v>131</v>
      </c>
      <c r="AU168" s="182" t="s">
        <v>87</v>
      </c>
      <c r="AY168" s="18" t="s">
        <v>128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8" t="s">
        <v>85</v>
      </c>
      <c r="BK168" s="183">
        <f>ROUND(I168*H168,2)</f>
        <v>0</v>
      </c>
      <c r="BL168" s="18" t="s">
        <v>136</v>
      </c>
      <c r="BM168" s="182" t="s">
        <v>383</v>
      </c>
    </row>
    <row r="169" spans="1:65" s="2" customFormat="1" ht="24.15" customHeight="1">
      <c r="A169" s="37"/>
      <c r="B169" s="170"/>
      <c r="C169" s="171" t="s">
        <v>77</v>
      </c>
      <c r="D169" s="171" t="s">
        <v>131</v>
      </c>
      <c r="E169" s="172" t="s">
        <v>504</v>
      </c>
      <c r="F169" s="173" t="s">
        <v>505</v>
      </c>
      <c r="G169" s="174" t="s">
        <v>501</v>
      </c>
      <c r="H169" s="175">
        <v>1</v>
      </c>
      <c r="I169" s="176"/>
      <c r="J169" s="177">
        <f>ROUND(I169*H169,2)</f>
        <v>0</v>
      </c>
      <c r="K169" s="173" t="s">
        <v>1</v>
      </c>
      <c r="L169" s="38"/>
      <c r="M169" s="178" t="s">
        <v>1</v>
      </c>
      <c r="N169" s="179" t="s">
        <v>42</v>
      </c>
      <c r="O169" s="76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2" t="s">
        <v>136</v>
      </c>
      <c r="AT169" s="182" t="s">
        <v>131</v>
      </c>
      <c r="AU169" s="182" t="s">
        <v>87</v>
      </c>
      <c r="AY169" s="18" t="s">
        <v>128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18" t="s">
        <v>85</v>
      </c>
      <c r="BK169" s="183">
        <f>ROUND(I169*H169,2)</f>
        <v>0</v>
      </c>
      <c r="BL169" s="18" t="s">
        <v>136</v>
      </c>
      <c r="BM169" s="182" t="s">
        <v>382</v>
      </c>
    </row>
    <row r="170" spans="1:63" s="12" customFormat="1" ht="22.8" customHeight="1">
      <c r="A170" s="12"/>
      <c r="B170" s="157"/>
      <c r="C170" s="12"/>
      <c r="D170" s="158" t="s">
        <v>76</v>
      </c>
      <c r="E170" s="168" t="s">
        <v>506</v>
      </c>
      <c r="F170" s="168" t="s">
        <v>507</v>
      </c>
      <c r="G170" s="12"/>
      <c r="H170" s="12"/>
      <c r="I170" s="160"/>
      <c r="J170" s="169">
        <f>BK170</f>
        <v>0</v>
      </c>
      <c r="K170" s="12"/>
      <c r="L170" s="157"/>
      <c r="M170" s="162"/>
      <c r="N170" s="163"/>
      <c r="O170" s="163"/>
      <c r="P170" s="164">
        <f>P171</f>
        <v>0</v>
      </c>
      <c r="Q170" s="163"/>
      <c r="R170" s="164">
        <f>R171</f>
        <v>0</v>
      </c>
      <c r="S170" s="163"/>
      <c r="T170" s="165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8" t="s">
        <v>85</v>
      </c>
      <c r="AT170" s="166" t="s">
        <v>76</v>
      </c>
      <c r="AU170" s="166" t="s">
        <v>85</v>
      </c>
      <c r="AY170" s="158" t="s">
        <v>128</v>
      </c>
      <c r="BK170" s="167">
        <f>BK171</f>
        <v>0</v>
      </c>
    </row>
    <row r="171" spans="1:65" s="2" customFormat="1" ht="16.5" customHeight="1">
      <c r="A171" s="37"/>
      <c r="B171" s="170"/>
      <c r="C171" s="171" t="s">
        <v>77</v>
      </c>
      <c r="D171" s="171" t="s">
        <v>131</v>
      </c>
      <c r="E171" s="172" t="s">
        <v>508</v>
      </c>
      <c r="F171" s="173" t="s">
        <v>509</v>
      </c>
      <c r="G171" s="174" t="s">
        <v>192</v>
      </c>
      <c r="H171" s="175">
        <v>100</v>
      </c>
      <c r="I171" s="176"/>
      <c r="J171" s="177">
        <f>ROUND(I171*H171,2)</f>
        <v>0</v>
      </c>
      <c r="K171" s="173" t="s">
        <v>1</v>
      </c>
      <c r="L171" s="38"/>
      <c r="M171" s="178" t="s">
        <v>1</v>
      </c>
      <c r="N171" s="179" t="s">
        <v>42</v>
      </c>
      <c r="O171" s="76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2" t="s">
        <v>136</v>
      </c>
      <c r="AT171" s="182" t="s">
        <v>131</v>
      </c>
      <c r="AU171" s="182" t="s">
        <v>87</v>
      </c>
      <c r="AY171" s="18" t="s">
        <v>128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8" t="s">
        <v>85</v>
      </c>
      <c r="BK171" s="183">
        <f>ROUND(I171*H171,2)</f>
        <v>0</v>
      </c>
      <c r="BL171" s="18" t="s">
        <v>136</v>
      </c>
      <c r="BM171" s="182" t="s">
        <v>405</v>
      </c>
    </row>
    <row r="172" spans="1:63" s="12" customFormat="1" ht="22.8" customHeight="1">
      <c r="A172" s="12"/>
      <c r="B172" s="157"/>
      <c r="C172" s="12"/>
      <c r="D172" s="158" t="s">
        <v>76</v>
      </c>
      <c r="E172" s="168" t="s">
        <v>510</v>
      </c>
      <c r="F172" s="168" t="s">
        <v>511</v>
      </c>
      <c r="G172" s="12"/>
      <c r="H172" s="12"/>
      <c r="I172" s="160"/>
      <c r="J172" s="169">
        <f>BK172</f>
        <v>0</v>
      </c>
      <c r="K172" s="12"/>
      <c r="L172" s="157"/>
      <c r="M172" s="162"/>
      <c r="N172" s="163"/>
      <c r="O172" s="163"/>
      <c r="P172" s="164">
        <f>SUM(P173:P177)</f>
        <v>0</v>
      </c>
      <c r="Q172" s="163"/>
      <c r="R172" s="164">
        <f>SUM(R173:R177)</f>
        <v>0</v>
      </c>
      <c r="S172" s="163"/>
      <c r="T172" s="165">
        <f>SUM(T173:T177)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58" t="s">
        <v>85</v>
      </c>
      <c r="AT172" s="166" t="s">
        <v>76</v>
      </c>
      <c r="AU172" s="166" t="s">
        <v>85</v>
      </c>
      <c r="AY172" s="158" t="s">
        <v>128</v>
      </c>
      <c r="BK172" s="167">
        <f>SUM(BK173:BK177)</f>
        <v>0</v>
      </c>
    </row>
    <row r="173" spans="1:65" s="2" customFormat="1" ht="16.5" customHeight="1">
      <c r="A173" s="37"/>
      <c r="B173" s="170"/>
      <c r="C173" s="171" t="s">
        <v>77</v>
      </c>
      <c r="D173" s="171" t="s">
        <v>131</v>
      </c>
      <c r="E173" s="172" t="s">
        <v>512</v>
      </c>
      <c r="F173" s="173" t="s">
        <v>513</v>
      </c>
      <c r="G173" s="174" t="s">
        <v>292</v>
      </c>
      <c r="H173" s="175">
        <v>20</v>
      </c>
      <c r="I173" s="176"/>
      <c r="J173" s="177">
        <f>ROUND(I173*H173,2)</f>
        <v>0</v>
      </c>
      <c r="K173" s="173" t="s">
        <v>1</v>
      </c>
      <c r="L173" s="38"/>
      <c r="M173" s="178" t="s">
        <v>1</v>
      </c>
      <c r="N173" s="179" t="s">
        <v>42</v>
      </c>
      <c r="O173" s="76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2" t="s">
        <v>136</v>
      </c>
      <c r="AT173" s="182" t="s">
        <v>131</v>
      </c>
      <c r="AU173" s="182" t="s">
        <v>87</v>
      </c>
      <c r="AY173" s="18" t="s">
        <v>128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8" t="s">
        <v>85</v>
      </c>
      <c r="BK173" s="183">
        <f>ROUND(I173*H173,2)</f>
        <v>0</v>
      </c>
      <c r="BL173" s="18" t="s">
        <v>136</v>
      </c>
      <c r="BM173" s="182" t="s">
        <v>514</v>
      </c>
    </row>
    <row r="174" spans="1:65" s="2" customFormat="1" ht="16.5" customHeight="1">
      <c r="A174" s="37"/>
      <c r="B174" s="170"/>
      <c r="C174" s="171" t="s">
        <v>77</v>
      </c>
      <c r="D174" s="171" t="s">
        <v>131</v>
      </c>
      <c r="E174" s="172" t="s">
        <v>515</v>
      </c>
      <c r="F174" s="173" t="s">
        <v>516</v>
      </c>
      <c r="G174" s="174" t="s">
        <v>292</v>
      </c>
      <c r="H174" s="175">
        <v>20</v>
      </c>
      <c r="I174" s="176"/>
      <c r="J174" s="177">
        <f>ROUND(I174*H174,2)</f>
        <v>0</v>
      </c>
      <c r="K174" s="173" t="s">
        <v>1</v>
      </c>
      <c r="L174" s="38"/>
      <c r="M174" s="178" t="s">
        <v>1</v>
      </c>
      <c r="N174" s="179" t="s">
        <v>42</v>
      </c>
      <c r="O174" s="76"/>
      <c r="P174" s="180">
        <f>O174*H174</f>
        <v>0</v>
      </c>
      <c r="Q174" s="180">
        <v>0</v>
      </c>
      <c r="R174" s="180">
        <f>Q174*H174</f>
        <v>0</v>
      </c>
      <c r="S174" s="180">
        <v>0</v>
      </c>
      <c r="T174" s="18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2" t="s">
        <v>136</v>
      </c>
      <c r="AT174" s="182" t="s">
        <v>131</v>
      </c>
      <c r="AU174" s="182" t="s">
        <v>87</v>
      </c>
      <c r="AY174" s="18" t="s">
        <v>128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8" t="s">
        <v>85</v>
      </c>
      <c r="BK174" s="183">
        <f>ROUND(I174*H174,2)</f>
        <v>0</v>
      </c>
      <c r="BL174" s="18" t="s">
        <v>136</v>
      </c>
      <c r="BM174" s="182" t="s">
        <v>517</v>
      </c>
    </row>
    <row r="175" spans="1:65" s="2" customFormat="1" ht="16.5" customHeight="1">
      <c r="A175" s="37"/>
      <c r="B175" s="170"/>
      <c r="C175" s="171" t="s">
        <v>77</v>
      </c>
      <c r="D175" s="171" t="s">
        <v>131</v>
      </c>
      <c r="E175" s="172" t="s">
        <v>518</v>
      </c>
      <c r="F175" s="173" t="s">
        <v>519</v>
      </c>
      <c r="G175" s="174" t="s">
        <v>292</v>
      </c>
      <c r="H175" s="175">
        <v>2</v>
      </c>
      <c r="I175" s="176"/>
      <c r="J175" s="177">
        <f>ROUND(I175*H175,2)</f>
        <v>0</v>
      </c>
      <c r="K175" s="173" t="s">
        <v>1</v>
      </c>
      <c r="L175" s="38"/>
      <c r="M175" s="178" t="s">
        <v>1</v>
      </c>
      <c r="N175" s="179" t="s">
        <v>42</v>
      </c>
      <c r="O175" s="76"/>
      <c r="P175" s="180">
        <f>O175*H175</f>
        <v>0</v>
      </c>
      <c r="Q175" s="180">
        <v>0</v>
      </c>
      <c r="R175" s="180">
        <f>Q175*H175</f>
        <v>0</v>
      </c>
      <c r="S175" s="180">
        <v>0</v>
      </c>
      <c r="T175" s="18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2" t="s">
        <v>136</v>
      </c>
      <c r="AT175" s="182" t="s">
        <v>131</v>
      </c>
      <c r="AU175" s="182" t="s">
        <v>87</v>
      </c>
      <c r="AY175" s="18" t="s">
        <v>128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8" t="s">
        <v>85</v>
      </c>
      <c r="BK175" s="183">
        <f>ROUND(I175*H175,2)</f>
        <v>0</v>
      </c>
      <c r="BL175" s="18" t="s">
        <v>136</v>
      </c>
      <c r="BM175" s="182" t="s">
        <v>520</v>
      </c>
    </row>
    <row r="176" spans="1:65" s="2" customFormat="1" ht="16.5" customHeight="1">
      <c r="A176" s="37"/>
      <c r="B176" s="170"/>
      <c r="C176" s="171" t="s">
        <v>77</v>
      </c>
      <c r="D176" s="171" t="s">
        <v>131</v>
      </c>
      <c r="E176" s="172" t="s">
        <v>521</v>
      </c>
      <c r="F176" s="173" t="s">
        <v>522</v>
      </c>
      <c r="G176" s="174" t="s">
        <v>292</v>
      </c>
      <c r="H176" s="175">
        <v>2</v>
      </c>
      <c r="I176" s="176"/>
      <c r="J176" s="177">
        <f>ROUND(I176*H176,2)</f>
        <v>0</v>
      </c>
      <c r="K176" s="173" t="s">
        <v>1</v>
      </c>
      <c r="L176" s="38"/>
      <c r="M176" s="178" t="s">
        <v>1</v>
      </c>
      <c r="N176" s="179" t="s">
        <v>42</v>
      </c>
      <c r="O176" s="76"/>
      <c r="P176" s="180">
        <f>O176*H176</f>
        <v>0</v>
      </c>
      <c r="Q176" s="180">
        <v>0</v>
      </c>
      <c r="R176" s="180">
        <f>Q176*H176</f>
        <v>0</v>
      </c>
      <c r="S176" s="180">
        <v>0</v>
      </c>
      <c r="T176" s="18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2" t="s">
        <v>136</v>
      </c>
      <c r="AT176" s="182" t="s">
        <v>131</v>
      </c>
      <c r="AU176" s="182" t="s">
        <v>87</v>
      </c>
      <c r="AY176" s="18" t="s">
        <v>128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8" t="s">
        <v>85</v>
      </c>
      <c r="BK176" s="183">
        <f>ROUND(I176*H176,2)</f>
        <v>0</v>
      </c>
      <c r="BL176" s="18" t="s">
        <v>136</v>
      </c>
      <c r="BM176" s="182" t="s">
        <v>523</v>
      </c>
    </row>
    <row r="177" spans="1:65" s="2" customFormat="1" ht="21.75" customHeight="1">
      <c r="A177" s="37"/>
      <c r="B177" s="170"/>
      <c r="C177" s="171" t="s">
        <v>77</v>
      </c>
      <c r="D177" s="171" t="s">
        <v>131</v>
      </c>
      <c r="E177" s="172" t="s">
        <v>524</v>
      </c>
      <c r="F177" s="173" t="s">
        <v>525</v>
      </c>
      <c r="G177" s="174" t="s">
        <v>292</v>
      </c>
      <c r="H177" s="175">
        <v>2</v>
      </c>
      <c r="I177" s="176"/>
      <c r="J177" s="177">
        <f>ROUND(I177*H177,2)</f>
        <v>0</v>
      </c>
      <c r="K177" s="173" t="s">
        <v>1</v>
      </c>
      <c r="L177" s="38"/>
      <c r="M177" s="178" t="s">
        <v>1</v>
      </c>
      <c r="N177" s="179" t="s">
        <v>42</v>
      </c>
      <c r="O177" s="76"/>
      <c r="P177" s="180">
        <f>O177*H177</f>
        <v>0</v>
      </c>
      <c r="Q177" s="180">
        <v>0</v>
      </c>
      <c r="R177" s="180">
        <f>Q177*H177</f>
        <v>0</v>
      </c>
      <c r="S177" s="180">
        <v>0</v>
      </c>
      <c r="T177" s="18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2" t="s">
        <v>136</v>
      </c>
      <c r="AT177" s="182" t="s">
        <v>131</v>
      </c>
      <c r="AU177" s="182" t="s">
        <v>87</v>
      </c>
      <c r="AY177" s="18" t="s">
        <v>128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8" t="s">
        <v>85</v>
      </c>
      <c r="BK177" s="183">
        <f>ROUND(I177*H177,2)</f>
        <v>0</v>
      </c>
      <c r="BL177" s="18" t="s">
        <v>136</v>
      </c>
      <c r="BM177" s="182" t="s">
        <v>526</v>
      </c>
    </row>
    <row r="178" spans="1:63" s="12" customFormat="1" ht="22.8" customHeight="1">
      <c r="A178" s="12"/>
      <c r="B178" s="157"/>
      <c r="C178" s="12"/>
      <c r="D178" s="158" t="s">
        <v>76</v>
      </c>
      <c r="E178" s="168" t="s">
        <v>527</v>
      </c>
      <c r="F178" s="168" t="s">
        <v>528</v>
      </c>
      <c r="G178" s="12"/>
      <c r="H178" s="12"/>
      <c r="I178" s="160"/>
      <c r="J178" s="169">
        <f>BK178</f>
        <v>0</v>
      </c>
      <c r="K178" s="12"/>
      <c r="L178" s="157"/>
      <c r="M178" s="162"/>
      <c r="N178" s="163"/>
      <c r="O178" s="163"/>
      <c r="P178" s="164">
        <f>SUM(P179:P180)</f>
        <v>0</v>
      </c>
      <c r="Q178" s="163"/>
      <c r="R178" s="164">
        <f>SUM(R179:R180)</f>
        <v>0</v>
      </c>
      <c r="S178" s="163"/>
      <c r="T178" s="165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8" t="s">
        <v>85</v>
      </c>
      <c r="AT178" s="166" t="s">
        <v>76</v>
      </c>
      <c r="AU178" s="166" t="s">
        <v>85</v>
      </c>
      <c r="AY178" s="158" t="s">
        <v>128</v>
      </c>
      <c r="BK178" s="167">
        <f>SUM(BK179:BK180)</f>
        <v>0</v>
      </c>
    </row>
    <row r="179" spans="1:65" s="2" customFormat="1" ht="16.5" customHeight="1">
      <c r="A179" s="37"/>
      <c r="B179" s="170"/>
      <c r="C179" s="171" t="s">
        <v>77</v>
      </c>
      <c r="D179" s="171" t="s">
        <v>131</v>
      </c>
      <c r="E179" s="172" t="s">
        <v>529</v>
      </c>
      <c r="F179" s="173" t="s">
        <v>530</v>
      </c>
      <c r="G179" s="174" t="s">
        <v>408</v>
      </c>
      <c r="H179" s="175">
        <v>16</v>
      </c>
      <c r="I179" s="176"/>
      <c r="J179" s="177">
        <f>ROUND(I179*H179,2)</f>
        <v>0</v>
      </c>
      <c r="K179" s="173" t="s">
        <v>1</v>
      </c>
      <c r="L179" s="38"/>
      <c r="M179" s="178" t="s">
        <v>1</v>
      </c>
      <c r="N179" s="179" t="s">
        <v>42</v>
      </c>
      <c r="O179" s="76"/>
      <c r="P179" s="180">
        <f>O179*H179</f>
        <v>0</v>
      </c>
      <c r="Q179" s="180">
        <v>0</v>
      </c>
      <c r="R179" s="180">
        <f>Q179*H179</f>
        <v>0</v>
      </c>
      <c r="S179" s="180">
        <v>0</v>
      </c>
      <c r="T179" s="18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2" t="s">
        <v>136</v>
      </c>
      <c r="AT179" s="182" t="s">
        <v>131</v>
      </c>
      <c r="AU179" s="182" t="s">
        <v>87</v>
      </c>
      <c r="AY179" s="18" t="s">
        <v>128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8" t="s">
        <v>85</v>
      </c>
      <c r="BK179" s="183">
        <f>ROUND(I179*H179,2)</f>
        <v>0</v>
      </c>
      <c r="BL179" s="18" t="s">
        <v>136</v>
      </c>
      <c r="BM179" s="182" t="s">
        <v>531</v>
      </c>
    </row>
    <row r="180" spans="1:65" s="2" customFormat="1" ht="16.5" customHeight="1">
      <c r="A180" s="37"/>
      <c r="B180" s="170"/>
      <c r="C180" s="171" t="s">
        <v>77</v>
      </c>
      <c r="D180" s="171" t="s">
        <v>131</v>
      </c>
      <c r="E180" s="172" t="s">
        <v>532</v>
      </c>
      <c r="F180" s="173" t="s">
        <v>533</v>
      </c>
      <c r="G180" s="174" t="s">
        <v>408</v>
      </c>
      <c r="H180" s="175">
        <v>8</v>
      </c>
      <c r="I180" s="176"/>
      <c r="J180" s="177">
        <f>ROUND(I180*H180,2)</f>
        <v>0</v>
      </c>
      <c r="K180" s="173" t="s">
        <v>1</v>
      </c>
      <c r="L180" s="38"/>
      <c r="M180" s="178" t="s">
        <v>1</v>
      </c>
      <c r="N180" s="179" t="s">
        <v>42</v>
      </c>
      <c r="O180" s="76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2" t="s">
        <v>136</v>
      </c>
      <c r="AT180" s="182" t="s">
        <v>131</v>
      </c>
      <c r="AU180" s="182" t="s">
        <v>87</v>
      </c>
      <c r="AY180" s="18" t="s">
        <v>128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8" t="s">
        <v>85</v>
      </c>
      <c r="BK180" s="183">
        <f>ROUND(I180*H180,2)</f>
        <v>0</v>
      </c>
      <c r="BL180" s="18" t="s">
        <v>136</v>
      </c>
      <c r="BM180" s="182" t="s">
        <v>534</v>
      </c>
    </row>
    <row r="181" spans="1:63" s="12" customFormat="1" ht="22.8" customHeight="1">
      <c r="A181" s="12"/>
      <c r="B181" s="157"/>
      <c r="C181" s="12"/>
      <c r="D181" s="158" t="s">
        <v>76</v>
      </c>
      <c r="E181" s="168" t="s">
        <v>535</v>
      </c>
      <c r="F181" s="168" t="s">
        <v>536</v>
      </c>
      <c r="G181" s="12"/>
      <c r="H181" s="12"/>
      <c r="I181" s="160"/>
      <c r="J181" s="169">
        <f>BK181</f>
        <v>0</v>
      </c>
      <c r="K181" s="12"/>
      <c r="L181" s="157"/>
      <c r="M181" s="162"/>
      <c r="N181" s="163"/>
      <c r="O181" s="163"/>
      <c r="P181" s="164">
        <f>SUM(P182:P183)</f>
        <v>0</v>
      </c>
      <c r="Q181" s="163"/>
      <c r="R181" s="164">
        <f>SUM(R182:R183)</f>
        <v>0</v>
      </c>
      <c r="S181" s="163"/>
      <c r="T181" s="165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58" t="s">
        <v>85</v>
      </c>
      <c r="AT181" s="166" t="s">
        <v>76</v>
      </c>
      <c r="AU181" s="166" t="s">
        <v>85</v>
      </c>
      <c r="AY181" s="158" t="s">
        <v>128</v>
      </c>
      <c r="BK181" s="167">
        <f>SUM(BK182:BK183)</f>
        <v>0</v>
      </c>
    </row>
    <row r="182" spans="1:65" s="2" customFormat="1" ht="16.5" customHeight="1">
      <c r="A182" s="37"/>
      <c r="B182" s="170"/>
      <c r="C182" s="171" t="s">
        <v>77</v>
      </c>
      <c r="D182" s="171" t="s">
        <v>131</v>
      </c>
      <c r="E182" s="172" t="s">
        <v>537</v>
      </c>
      <c r="F182" s="173" t="s">
        <v>538</v>
      </c>
      <c r="G182" s="174" t="s">
        <v>408</v>
      </c>
      <c r="H182" s="175">
        <v>100</v>
      </c>
      <c r="I182" s="176"/>
      <c r="J182" s="177">
        <f>ROUND(I182*H182,2)</f>
        <v>0</v>
      </c>
      <c r="K182" s="173" t="s">
        <v>1</v>
      </c>
      <c r="L182" s="38"/>
      <c r="M182" s="178" t="s">
        <v>1</v>
      </c>
      <c r="N182" s="179" t="s">
        <v>42</v>
      </c>
      <c r="O182" s="76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2" t="s">
        <v>136</v>
      </c>
      <c r="AT182" s="182" t="s">
        <v>131</v>
      </c>
      <c r="AU182" s="182" t="s">
        <v>87</v>
      </c>
      <c r="AY182" s="18" t="s">
        <v>128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8" t="s">
        <v>85</v>
      </c>
      <c r="BK182" s="183">
        <f>ROUND(I182*H182,2)</f>
        <v>0</v>
      </c>
      <c r="BL182" s="18" t="s">
        <v>136</v>
      </c>
      <c r="BM182" s="182" t="s">
        <v>539</v>
      </c>
    </row>
    <row r="183" spans="1:47" s="2" customFormat="1" ht="12">
      <c r="A183" s="37"/>
      <c r="B183" s="38"/>
      <c r="C183" s="37"/>
      <c r="D183" s="184" t="s">
        <v>138</v>
      </c>
      <c r="E183" s="37"/>
      <c r="F183" s="185" t="s">
        <v>540</v>
      </c>
      <c r="G183" s="37"/>
      <c r="H183" s="37"/>
      <c r="I183" s="186"/>
      <c r="J183" s="37"/>
      <c r="K183" s="37"/>
      <c r="L183" s="38"/>
      <c r="M183" s="187"/>
      <c r="N183" s="188"/>
      <c r="O183" s="76"/>
      <c r="P183" s="76"/>
      <c r="Q183" s="76"/>
      <c r="R183" s="76"/>
      <c r="S183" s="76"/>
      <c r="T183" s="7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8" t="s">
        <v>138</v>
      </c>
      <c r="AU183" s="18" t="s">
        <v>87</v>
      </c>
    </row>
    <row r="184" spans="1:63" s="12" customFormat="1" ht="25.9" customHeight="1">
      <c r="A184" s="12"/>
      <c r="B184" s="157"/>
      <c r="C184" s="12"/>
      <c r="D184" s="158" t="s">
        <v>76</v>
      </c>
      <c r="E184" s="159" t="s">
        <v>541</v>
      </c>
      <c r="F184" s="159" t="s">
        <v>542</v>
      </c>
      <c r="G184" s="12"/>
      <c r="H184" s="12"/>
      <c r="I184" s="160"/>
      <c r="J184" s="161">
        <f>BK184</f>
        <v>0</v>
      </c>
      <c r="K184" s="12"/>
      <c r="L184" s="157"/>
      <c r="M184" s="162"/>
      <c r="N184" s="163"/>
      <c r="O184" s="163"/>
      <c r="P184" s="164">
        <f>SUM(P185:P186)</f>
        <v>0</v>
      </c>
      <c r="Q184" s="163"/>
      <c r="R184" s="164">
        <f>SUM(R185:R186)</f>
        <v>0</v>
      </c>
      <c r="S184" s="163"/>
      <c r="T184" s="165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58" t="s">
        <v>136</v>
      </c>
      <c r="AT184" s="166" t="s">
        <v>76</v>
      </c>
      <c r="AU184" s="166" t="s">
        <v>77</v>
      </c>
      <c r="AY184" s="158" t="s">
        <v>128</v>
      </c>
      <c r="BK184" s="167">
        <f>SUM(BK185:BK186)</f>
        <v>0</v>
      </c>
    </row>
    <row r="185" spans="1:65" s="2" customFormat="1" ht="16.5" customHeight="1">
      <c r="A185" s="37"/>
      <c r="B185" s="170"/>
      <c r="C185" s="171" t="s">
        <v>85</v>
      </c>
      <c r="D185" s="171" t="s">
        <v>131</v>
      </c>
      <c r="E185" s="172" t="s">
        <v>543</v>
      </c>
      <c r="F185" s="173" t="s">
        <v>544</v>
      </c>
      <c r="G185" s="174" t="s">
        <v>134</v>
      </c>
      <c r="H185" s="175">
        <v>1</v>
      </c>
      <c r="I185" s="176"/>
      <c r="J185" s="177">
        <f>ROUND(I185*H185,2)</f>
        <v>0</v>
      </c>
      <c r="K185" s="173" t="s">
        <v>1</v>
      </c>
      <c r="L185" s="38"/>
      <c r="M185" s="178" t="s">
        <v>1</v>
      </c>
      <c r="N185" s="179" t="s">
        <v>42</v>
      </c>
      <c r="O185" s="76"/>
      <c r="P185" s="180">
        <f>O185*H185</f>
        <v>0</v>
      </c>
      <c r="Q185" s="180">
        <v>0</v>
      </c>
      <c r="R185" s="180">
        <f>Q185*H185</f>
        <v>0</v>
      </c>
      <c r="S185" s="180">
        <v>0</v>
      </c>
      <c r="T185" s="18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2" t="s">
        <v>409</v>
      </c>
      <c r="AT185" s="182" t="s">
        <v>131</v>
      </c>
      <c r="AU185" s="182" t="s">
        <v>85</v>
      </c>
      <c r="AY185" s="18" t="s">
        <v>128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8" t="s">
        <v>85</v>
      </c>
      <c r="BK185" s="183">
        <f>ROUND(I185*H185,2)</f>
        <v>0</v>
      </c>
      <c r="BL185" s="18" t="s">
        <v>409</v>
      </c>
      <c r="BM185" s="182" t="s">
        <v>545</v>
      </c>
    </row>
    <row r="186" spans="1:65" s="2" customFormat="1" ht="16.5" customHeight="1">
      <c r="A186" s="37"/>
      <c r="B186" s="170"/>
      <c r="C186" s="171" t="s">
        <v>87</v>
      </c>
      <c r="D186" s="171" t="s">
        <v>131</v>
      </c>
      <c r="E186" s="172" t="s">
        <v>546</v>
      </c>
      <c r="F186" s="173" t="s">
        <v>547</v>
      </c>
      <c r="G186" s="174" t="s">
        <v>134</v>
      </c>
      <c r="H186" s="175">
        <v>1</v>
      </c>
      <c r="I186" s="176"/>
      <c r="J186" s="177">
        <f>ROUND(I186*H186,2)</f>
        <v>0</v>
      </c>
      <c r="K186" s="173" t="s">
        <v>1</v>
      </c>
      <c r="L186" s="38"/>
      <c r="M186" s="225" t="s">
        <v>1</v>
      </c>
      <c r="N186" s="226" t="s">
        <v>42</v>
      </c>
      <c r="O186" s="227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2" t="s">
        <v>409</v>
      </c>
      <c r="AT186" s="182" t="s">
        <v>131</v>
      </c>
      <c r="AU186" s="182" t="s">
        <v>85</v>
      </c>
      <c r="AY186" s="18" t="s">
        <v>128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8" t="s">
        <v>85</v>
      </c>
      <c r="BK186" s="183">
        <f>ROUND(I186*H186,2)</f>
        <v>0</v>
      </c>
      <c r="BL186" s="18" t="s">
        <v>409</v>
      </c>
      <c r="BM186" s="182" t="s">
        <v>548</v>
      </c>
    </row>
    <row r="187" spans="1:31" s="2" customFormat="1" ht="6.95" customHeight="1">
      <c r="A187" s="37"/>
      <c r="B187" s="59"/>
      <c r="C187" s="60"/>
      <c r="D187" s="60"/>
      <c r="E187" s="60"/>
      <c r="F187" s="60"/>
      <c r="G187" s="60"/>
      <c r="H187" s="60"/>
      <c r="I187" s="60"/>
      <c r="J187" s="60"/>
      <c r="K187" s="60"/>
      <c r="L187" s="38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autoFilter ref="C132:K186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</row>
    <row r="4" spans="2:46" s="1" customFormat="1" ht="24.95" customHeight="1">
      <c r="B4" s="21"/>
      <c r="D4" s="22" t="s">
        <v>94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Oprava střechy sportovní hala,J.A. Komenského 1034, Milevsko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549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19. 1. 2023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26</v>
      </c>
      <c r="F15" s="37"/>
      <c r="G15" s="37"/>
      <c r="H15" s="37"/>
      <c r="I15" s="31" t="s">
        <v>27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27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37</v>
      </c>
      <c r="E30" s="37"/>
      <c r="F30" s="37"/>
      <c r="G30" s="37"/>
      <c r="H30" s="37"/>
      <c r="I30" s="37"/>
      <c r="J30" s="95">
        <f>ROUND(J117,2)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41</v>
      </c>
      <c r="E33" s="31" t="s">
        <v>42</v>
      </c>
      <c r="F33" s="126">
        <f>ROUND((SUM(BE117:BE126)),2)</f>
        <v>0</v>
      </c>
      <c r="G33" s="37"/>
      <c r="H33" s="37"/>
      <c r="I33" s="127">
        <v>0.21</v>
      </c>
      <c r="J33" s="126">
        <f>ROUND(((SUM(BE117:BE126))*I33),2)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43</v>
      </c>
      <c r="F34" s="126">
        <f>ROUND((SUM(BF117:BF126)),2)</f>
        <v>0</v>
      </c>
      <c r="G34" s="37"/>
      <c r="H34" s="37"/>
      <c r="I34" s="127">
        <v>0.15</v>
      </c>
      <c r="J34" s="126">
        <f>ROUND(((SUM(BF117:BF126))*I34),2)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26">
        <f>ROUND((SUM(BG117:BG126)),2)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26">
        <f>ROUND((SUM(BH117:BH126)),2)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26">
        <f>ROUND((SUM(BI117:BI126)),2)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47</v>
      </c>
      <c r="E39" s="80"/>
      <c r="F39" s="80"/>
      <c r="G39" s="130" t="s">
        <v>48</v>
      </c>
      <c r="H39" s="131" t="s">
        <v>49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52</v>
      </c>
      <c r="E61" s="40"/>
      <c r="F61" s="134" t="s">
        <v>53</v>
      </c>
      <c r="G61" s="57" t="s">
        <v>52</v>
      </c>
      <c r="H61" s="40"/>
      <c r="I61" s="40"/>
      <c r="J61" s="135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52</v>
      </c>
      <c r="E76" s="40"/>
      <c r="F76" s="134" t="s">
        <v>53</v>
      </c>
      <c r="G76" s="57" t="s">
        <v>52</v>
      </c>
      <c r="H76" s="40"/>
      <c r="I76" s="40"/>
      <c r="J76" s="135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Oprava střechy sportovní hala,J.A. Komenského 1034, Milevsko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VRN - Vedlejší rozpočtové náklady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Milevsko</v>
      </c>
      <c r="G89" s="37"/>
      <c r="H89" s="37"/>
      <c r="I89" s="31" t="s">
        <v>22</v>
      </c>
      <c r="J89" s="68" t="str">
        <f>IF(J12="","",J12)</f>
        <v>19. 1. 2023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>Město Milevsko</v>
      </c>
      <c r="G91" s="37"/>
      <c r="H91" s="37"/>
      <c r="I91" s="31" t="s">
        <v>30</v>
      </c>
      <c r="J91" s="35" t="str">
        <f>E21</f>
        <v>DEKPROJEKT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98</v>
      </c>
      <c r="D94" s="128"/>
      <c r="E94" s="128"/>
      <c r="F94" s="128"/>
      <c r="G94" s="128"/>
      <c r="H94" s="128"/>
      <c r="I94" s="128"/>
      <c r="J94" s="137" t="s">
        <v>99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100</v>
      </c>
      <c r="D96" s="37"/>
      <c r="E96" s="37"/>
      <c r="F96" s="37"/>
      <c r="G96" s="37"/>
      <c r="H96" s="37"/>
      <c r="I96" s="37"/>
      <c r="J96" s="95">
        <f>J117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101</v>
      </c>
    </row>
    <row r="97" spans="1:31" s="9" customFormat="1" ht="24.95" customHeight="1">
      <c r="A97" s="9"/>
      <c r="B97" s="139"/>
      <c r="C97" s="9"/>
      <c r="D97" s="140" t="s">
        <v>549</v>
      </c>
      <c r="E97" s="141"/>
      <c r="F97" s="141"/>
      <c r="G97" s="141"/>
      <c r="H97" s="141"/>
      <c r="I97" s="141"/>
      <c r="J97" s="142">
        <f>J118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7"/>
      <c r="D98" s="37"/>
      <c r="E98" s="37"/>
      <c r="F98" s="37"/>
      <c r="G98" s="37"/>
      <c r="H98" s="37"/>
      <c r="I98" s="37"/>
      <c r="J98" s="37"/>
      <c r="K98" s="37"/>
      <c r="L98" s="54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54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113</v>
      </c>
      <c r="D104" s="37"/>
      <c r="E104" s="37"/>
      <c r="F104" s="37"/>
      <c r="G104" s="37"/>
      <c r="H104" s="37"/>
      <c r="I104" s="37"/>
      <c r="J104" s="37"/>
      <c r="K104" s="37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16</v>
      </c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7"/>
      <c r="D107" s="37"/>
      <c r="E107" s="120" t="str">
        <f>E7</f>
        <v>Oprava střechy sportovní hala,J.A. Komenského 1034, Milevsko</v>
      </c>
      <c r="F107" s="31"/>
      <c r="G107" s="31"/>
      <c r="H107" s="31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95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7"/>
      <c r="D109" s="37"/>
      <c r="E109" s="66" t="str">
        <f>E9</f>
        <v>VRN - Vedlejší rozpočtové náklady</v>
      </c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20</v>
      </c>
      <c r="D111" s="37"/>
      <c r="E111" s="37"/>
      <c r="F111" s="26" t="str">
        <f>F12</f>
        <v>Milevsko</v>
      </c>
      <c r="G111" s="37"/>
      <c r="H111" s="37"/>
      <c r="I111" s="31" t="s">
        <v>22</v>
      </c>
      <c r="J111" s="68" t="str">
        <f>IF(J12="","",J12)</f>
        <v>19. 1. 2023</v>
      </c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15" customHeight="1">
      <c r="A113" s="37"/>
      <c r="B113" s="38"/>
      <c r="C113" s="31" t="s">
        <v>24</v>
      </c>
      <c r="D113" s="37"/>
      <c r="E113" s="37"/>
      <c r="F113" s="26" t="str">
        <f>E15</f>
        <v>Město Milevsko</v>
      </c>
      <c r="G113" s="37"/>
      <c r="H113" s="37"/>
      <c r="I113" s="31" t="s">
        <v>30</v>
      </c>
      <c r="J113" s="35" t="str">
        <f>E21</f>
        <v>DEKPROJEKT s.r.o.</v>
      </c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28</v>
      </c>
      <c r="D114" s="37"/>
      <c r="E114" s="37"/>
      <c r="F114" s="26" t="str">
        <f>IF(E18="","",E18)</f>
        <v>Vyplň údaj</v>
      </c>
      <c r="G114" s="37"/>
      <c r="H114" s="37"/>
      <c r="I114" s="31" t="s">
        <v>33</v>
      </c>
      <c r="J114" s="35" t="str">
        <f>E24</f>
        <v xml:space="preserve"> 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1" customFormat="1" ht="29.25" customHeight="1">
      <c r="A116" s="147"/>
      <c r="B116" s="148"/>
      <c r="C116" s="149" t="s">
        <v>114</v>
      </c>
      <c r="D116" s="150" t="s">
        <v>62</v>
      </c>
      <c r="E116" s="150" t="s">
        <v>58</v>
      </c>
      <c r="F116" s="150" t="s">
        <v>59</v>
      </c>
      <c r="G116" s="150" t="s">
        <v>115</v>
      </c>
      <c r="H116" s="150" t="s">
        <v>116</v>
      </c>
      <c r="I116" s="150" t="s">
        <v>117</v>
      </c>
      <c r="J116" s="150" t="s">
        <v>99</v>
      </c>
      <c r="K116" s="151" t="s">
        <v>118</v>
      </c>
      <c r="L116" s="152"/>
      <c r="M116" s="85" t="s">
        <v>1</v>
      </c>
      <c r="N116" s="86" t="s">
        <v>41</v>
      </c>
      <c r="O116" s="86" t="s">
        <v>119</v>
      </c>
      <c r="P116" s="86" t="s">
        <v>120</v>
      </c>
      <c r="Q116" s="86" t="s">
        <v>121</v>
      </c>
      <c r="R116" s="86" t="s">
        <v>122</v>
      </c>
      <c r="S116" s="86" t="s">
        <v>123</v>
      </c>
      <c r="T116" s="87" t="s">
        <v>124</v>
      </c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63" s="2" customFormat="1" ht="22.8" customHeight="1">
      <c r="A117" s="37"/>
      <c r="B117" s="38"/>
      <c r="C117" s="92" t="s">
        <v>125</v>
      </c>
      <c r="D117" s="37"/>
      <c r="E117" s="37"/>
      <c r="F117" s="37"/>
      <c r="G117" s="37"/>
      <c r="H117" s="37"/>
      <c r="I117" s="37"/>
      <c r="J117" s="153">
        <f>BK117</f>
        <v>0</v>
      </c>
      <c r="K117" s="37"/>
      <c r="L117" s="38"/>
      <c r="M117" s="88"/>
      <c r="N117" s="72"/>
      <c r="O117" s="89"/>
      <c r="P117" s="154">
        <f>P118</f>
        <v>0</v>
      </c>
      <c r="Q117" s="89"/>
      <c r="R117" s="154">
        <f>R118</f>
        <v>0</v>
      </c>
      <c r="S117" s="89"/>
      <c r="T117" s="155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8" t="s">
        <v>76</v>
      </c>
      <c r="AU117" s="18" t="s">
        <v>101</v>
      </c>
      <c r="BK117" s="156">
        <f>BK118</f>
        <v>0</v>
      </c>
    </row>
    <row r="118" spans="1:63" s="12" customFormat="1" ht="25.9" customHeight="1">
      <c r="A118" s="12"/>
      <c r="B118" s="157"/>
      <c r="C118" s="12"/>
      <c r="D118" s="158" t="s">
        <v>76</v>
      </c>
      <c r="E118" s="159" t="s">
        <v>91</v>
      </c>
      <c r="F118" s="159" t="s">
        <v>92</v>
      </c>
      <c r="G118" s="12"/>
      <c r="H118" s="12"/>
      <c r="I118" s="160"/>
      <c r="J118" s="161">
        <f>BK118</f>
        <v>0</v>
      </c>
      <c r="K118" s="12"/>
      <c r="L118" s="157"/>
      <c r="M118" s="162"/>
      <c r="N118" s="163"/>
      <c r="O118" s="163"/>
      <c r="P118" s="164">
        <f>SUM(P119:P126)</f>
        <v>0</v>
      </c>
      <c r="Q118" s="163"/>
      <c r="R118" s="164">
        <f>SUM(R119:R126)</f>
        <v>0</v>
      </c>
      <c r="S118" s="163"/>
      <c r="T118" s="165">
        <f>SUM(T119:T126)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8" t="s">
        <v>156</v>
      </c>
      <c r="AT118" s="166" t="s">
        <v>76</v>
      </c>
      <c r="AU118" s="166" t="s">
        <v>77</v>
      </c>
      <c r="AY118" s="158" t="s">
        <v>128</v>
      </c>
      <c r="BK118" s="167">
        <f>SUM(BK119:BK126)</f>
        <v>0</v>
      </c>
    </row>
    <row r="119" spans="1:65" s="2" customFormat="1" ht="16.5" customHeight="1">
      <c r="A119" s="37"/>
      <c r="B119" s="170"/>
      <c r="C119" s="171" t="s">
        <v>85</v>
      </c>
      <c r="D119" s="171" t="s">
        <v>131</v>
      </c>
      <c r="E119" s="172" t="s">
        <v>550</v>
      </c>
      <c r="F119" s="173" t="s">
        <v>551</v>
      </c>
      <c r="G119" s="174" t="s">
        <v>552</v>
      </c>
      <c r="H119" s="175">
        <v>1</v>
      </c>
      <c r="I119" s="176"/>
      <c r="J119" s="177">
        <f>ROUND(I119*H119,2)</f>
        <v>0</v>
      </c>
      <c r="K119" s="173" t="s">
        <v>147</v>
      </c>
      <c r="L119" s="38"/>
      <c r="M119" s="178" t="s">
        <v>1</v>
      </c>
      <c r="N119" s="179" t="s">
        <v>42</v>
      </c>
      <c r="O119" s="76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2" t="s">
        <v>136</v>
      </c>
      <c r="AT119" s="182" t="s">
        <v>131</v>
      </c>
      <c r="AU119" s="182" t="s">
        <v>85</v>
      </c>
      <c r="AY119" s="18" t="s">
        <v>128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8" t="s">
        <v>85</v>
      </c>
      <c r="BK119" s="183">
        <f>ROUND(I119*H119,2)</f>
        <v>0</v>
      </c>
      <c r="BL119" s="18" t="s">
        <v>136</v>
      </c>
      <c r="BM119" s="182" t="s">
        <v>553</v>
      </c>
    </row>
    <row r="120" spans="1:65" s="2" customFormat="1" ht="16.5" customHeight="1">
      <c r="A120" s="37"/>
      <c r="B120" s="170"/>
      <c r="C120" s="171" t="s">
        <v>87</v>
      </c>
      <c r="D120" s="171" t="s">
        <v>131</v>
      </c>
      <c r="E120" s="172" t="s">
        <v>554</v>
      </c>
      <c r="F120" s="173" t="s">
        <v>555</v>
      </c>
      <c r="G120" s="174" t="s">
        <v>552</v>
      </c>
      <c r="H120" s="175">
        <v>1</v>
      </c>
      <c r="I120" s="176"/>
      <c r="J120" s="177">
        <f>ROUND(I120*H120,2)</f>
        <v>0</v>
      </c>
      <c r="K120" s="173" t="s">
        <v>147</v>
      </c>
      <c r="L120" s="38"/>
      <c r="M120" s="178" t="s">
        <v>1</v>
      </c>
      <c r="N120" s="179" t="s">
        <v>42</v>
      </c>
      <c r="O120" s="76"/>
      <c r="P120" s="180">
        <f>O120*H120</f>
        <v>0</v>
      </c>
      <c r="Q120" s="180">
        <v>0</v>
      </c>
      <c r="R120" s="180">
        <f>Q120*H120</f>
        <v>0</v>
      </c>
      <c r="S120" s="180">
        <v>0</v>
      </c>
      <c r="T120" s="18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2" t="s">
        <v>136</v>
      </c>
      <c r="AT120" s="182" t="s">
        <v>131</v>
      </c>
      <c r="AU120" s="182" t="s">
        <v>85</v>
      </c>
      <c r="AY120" s="18" t="s">
        <v>128</v>
      </c>
      <c r="BE120" s="183">
        <f>IF(N120="základní",J120,0)</f>
        <v>0</v>
      </c>
      <c r="BF120" s="183">
        <f>IF(N120="snížená",J120,0)</f>
        <v>0</v>
      </c>
      <c r="BG120" s="183">
        <f>IF(N120="zákl. přenesená",J120,0)</f>
        <v>0</v>
      </c>
      <c r="BH120" s="183">
        <f>IF(N120="sníž. přenesená",J120,0)</f>
        <v>0</v>
      </c>
      <c r="BI120" s="183">
        <f>IF(N120="nulová",J120,0)</f>
        <v>0</v>
      </c>
      <c r="BJ120" s="18" t="s">
        <v>85</v>
      </c>
      <c r="BK120" s="183">
        <f>ROUND(I120*H120,2)</f>
        <v>0</v>
      </c>
      <c r="BL120" s="18" t="s">
        <v>136</v>
      </c>
      <c r="BM120" s="182" t="s">
        <v>556</v>
      </c>
    </row>
    <row r="121" spans="1:47" s="2" customFormat="1" ht="12">
      <c r="A121" s="37"/>
      <c r="B121" s="38"/>
      <c r="C121" s="37"/>
      <c r="D121" s="184" t="s">
        <v>138</v>
      </c>
      <c r="E121" s="37"/>
      <c r="F121" s="185" t="s">
        <v>557</v>
      </c>
      <c r="G121" s="37"/>
      <c r="H121" s="37"/>
      <c r="I121" s="186"/>
      <c r="J121" s="37"/>
      <c r="K121" s="37"/>
      <c r="L121" s="38"/>
      <c r="M121" s="187"/>
      <c r="N121" s="188"/>
      <c r="O121" s="76"/>
      <c r="P121" s="76"/>
      <c r="Q121" s="76"/>
      <c r="R121" s="76"/>
      <c r="S121" s="76"/>
      <c r="T121" s="7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138</v>
      </c>
      <c r="AU121" s="18" t="s">
        <v>85</v>
      </c>
    </row>
    <row r="122" spans="1:65" s="2" customFormat="1" ht="16.5" customHeight="1">
      <c r="A122" s="37"/>
      <c r="B122" s="170"/>
      <c r="C122" s="171" t="s">
        <v>149</v>
      </c>
      <c r="D122" s="171" t="s">
        <v>131</v>
      </c>
      <c r="E122" s="172" t="s">
        <v>558</v>
      </c>
      <c r="F122" s="173" t="s">
        <v>559</v>
      </c>
      <c r="G122" s="174" t="s">
        <v>552</v>
      </c>
      <c r="H122" s="175">
        <v>1</v>
      </c>
      <c r="I122" s="176"/>
      <c r="J122" s="177">
        <f>ROUND(I122*H122,2)</f>
        <v>0</v>
      </c>
      <c r="K122" s="173" t="s">
        <v>147</v>
      </c>
      <c r="L122" s="38"/>
      <c r="M122" s="178" t="s">
        <v>1</v>
      </c>
      <c r="N122" s="179" t="s">
        <v>42</v>
      </c>
      <c r="O122" s="76"/>
      <c r="P122" s="180">
        <f>O122*H122</f>
        <v>0</v>
      </c>
      <c r="Q122" s="180">
        <v>0</v>
      </c>
      <c r="R122" s="180">
        <f>Q122*H122</f>
        <v>0</v>
      </c>
      <c r="S122" s="180">
        <v>0</v>
      </c>
      <c r="T122" s="18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2" t="s">
        <v>136</v>
      </c>
      <c r="AT122" s="182" t="s">
        <v>131</v>
      </c>
      <c r="AU122" s="182" t="s">
        <v>85</v>
      </c>
      <c r="AY122" s="18" t="s">
        <v>128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18" t="s">
        <v>85</v>
      </c>
      <c r="BK122" s="183">
        <f>ROUND(I122*H122,2)</f>
        <v>0</v>
      </c>
      <c r="BL122" s="18" t="s">
        <v>136</v>
      </c>
      <c r="BM122" s="182" t="s">
        <v>560</v>
      </c>
    </row>
    <row r="123" spans="1:65" s="2" customFormat="1" ht="16.5" customHeight="1">
      <c r="A123" s="37"/>
      <c r="B123" s="170"/>
      <c r="C123" s="171" t="s">
        <v>136</v>
      </c>
      <c r="D123" s="171" t="s">
        <v>131</v>
      </c>
      <c r="E123" s="172" t="s">
        <v>561</v>
      </c>
      <c r="F123" s="173" t="s">
        <v>562</v>
      </c>
      <c r="G123" s="174" t="s">
        <v>552</v>
      </c>
      <c r="H123" s="175">
        <v>1</v>
      </c>
      <c r="I123" s="176"/>
      <c r="J123" s="177">
        <f>ROUND(I123*H123,2)</f>
        <v>0</v>
      </c>
      <c r="K123" s="173" t="s">
        <v>147</v>
      </c>
      <c r="L123" s="38"/>
      <c r="M123" s="178" t="s">
        <v>1</v>
      </c>
      <c r="N123" s="179" t="s">
        <v>42</v>
      </c>
      <c r="O123" s="76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2" t="s">
        <v>136</v>
      </c>
      <c r="AT123" s="182" t="s">
        <v>131</v>
      </c>
      <c r="AU123" s="182" t="s">
        <v>85</v>
      </c>
      <c r="AY123" s="18" t="s">
        <v>128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8" t="s">
        <v>85</v>
      </c>
      <c r="BK123" s="183">
        <f>ROUND(I123*H123,2)</f>
        <v>0</v>
      </c>
      <c r="BL123" s="18" t="s">
        <v>136</v>
      </c>
      <c r="BM123" s="182" t="s">
        <v>563</v>
      </c>
    </row>
    <row r="124" spans="1:47" s="2" customFormat="1" ht="12">
      <c r="A124" s="37"/>
      <c r="B124" s="38"/>
      <c r="C124" s="37"/>
      <c r="D124" s="184" t="s">
        <v>138</v>
      </c>
      <c r="E124" s="37"/>
      <c r="F124" s="185" t="s">
        <v>564</v>
      </c>
      <c r="G124" s="37"/>
      <c r="H124" s="37"/>
      <c r="I124" s="186"/>
      <c r="J124" s="37"/>
      <c r="K124" s="37"/>
      <c r="L124" s="38"/>
      <c r="M124" s="187"/>
      <c r="N124" s="188"/>
      <c r="O124" s="76"/>
      <c r="P124" s="76"/>
      <c r="Q124" s="76"/>
      <c r="R124" s="76"/>
      <c r="S124" s="76"/>
      <c r="T124" s="7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138</v>
      </c>
      <c r="AU124" s="18" t="s">
        <v>85</v>
      </c>
    </row>
    <row r="125" spans="1:65" s="2" customFormat="1" ht="16.5" customHeight="1">
      <c r="A125" s="37"/>
      <c r="B125" s="170"/>
      <c r="C125" s="171" t="s">
        <v>156</v>
      </c>
      <c r="D125" s="171" t="s">
        <v>131</v>
      </c>
      <c r="E125" s="172" t="s">
        <v>565</v>
      </c>
      <c r="F125" s="173" t="s">
        <v>566</v>
      </c>
      <c r="G125" s="174" t="s">
        <v>552</v>
      </c>
      <c r="H125" s="175">
        <v>1</v>
      </c>
      <c r="I125" s="176"/>
      <c r="J125" s="177">
        <f>ROUND(I125*H125,2)</f>
        <v>0</v>
      </c>
      <c r="K125" s="173" t="s">
        <v>147</v>
      </c>
      <c r="L125" s="38"/>
      <c r="M125" s="178" t="s">
        <v>1</v>
      </c>
      <c r="N125" s="179" t="s">
        <v>42</v>
      </c>
      <c r="O125" s="76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2" t="s">
        <v>136</v>
      </c>
      <c r="AT125" s="182" t="s">
        <v>131</v>
      </c>
      <c r="AU125" s="182" t="s">
        <v>85</v>
      </c>
      <c r="AY125" s="18" t="s">
        <v>128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8" t="s">
        <v>85</v>
      </c>
      <c r="BK125" s="183">
        <f>ROUND(I125*H125,2)</f>
        <v>0</v>
      </c>
      <c r="BL125" s="18" t="s">
        <v>136</v>
      </c>
      <c r="BM125" s="182" t="s">
        <v>567</v>
      </c>
    </row>
    <row r="126" spans="1:47" s="2" customFormat="1" ht="12">
      <c r="A126" s="37"/>
      <c r="B126" s="38"/>
      <c r="C126" s="37"/>
      <c r="D126" s="184" t="s">
        <v>138</v>
      </c>
      <c r="E126" s="37"/>
      <c r="F126" s="185" t="s">
        <v>568</v>
      </c>
      <c r="G126" s="37"/>
      <c r="H126" s="37"/>
      <c r="I126" s="186"/>
      <c r="J126" s="37"/>
      <c r="K126" s="37"/>
      <c r="L126" s="38"/>
      <c r="M126" s="230"/>
      <c r="N126" s="231"/>
      <c r="O126" s="227"/>
      <c r="P126" s="227"/>
      <c r="Q126" s="227"/>
      <c r="R126" s="227"/>
      <c r="S126" s="227"/>
      <c r="T126" s="232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138</v>
      </c>
      <c r="AU126" s="18" t="s">
        <v>85</v>
      </c>
    </row>
    <row r="127" spans="1:31" s="2" customFormat="1" ht="6.95" customHeight="1">
      <c r="A127" s="37"/>
      <c r="B127" s="59"/>
      <c r="C127" s="60"/>
      <c r="D127" s="60"/>
      <c r="E127" s="60"/>
      <c r="F127" s="60"/>
      <c r="G127" s="60"/>
      <c r="H127" s="60"/>
      <c r="I127" s="60"/>
      <c r="J127" s="60"/>
      <c r="K127" s="60"/>
      <c r="L127" s="38"/>
      <c r="M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</sheetData>
  <autoFilter ref="C116:K126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LAPTOP-N0CRFKLO\Líba</dc:creator>
  <cp:keywords/>
  <dc:description/>
  <cp:lastModifiedBy>LAPTOP-N0CRFKLO\Líba</cp:lastModifiedBy>
  <dcterms:created xsi:type="dcterms:W3CDTF">2023-03-03T11:31:33Z</dcterms:created>
  <dcterms:modified xsi:type="dcterms:W3CDTF">2023-03-03T11:31:36Z</dcterms:modified>
  <cp:category/>
  <cp:version/>
  <cp:contentType/>
  <cp:contentStatus/>
</cp:coreProperties>
</file>